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cevedo\Downloads\"/>
    </mc:Choice>
  </mc:AlternateContent>
  <bookViews>
    <workbookView xWindow="0" yWindow="0" windowWidth="20490" windowHeight="7650"/>
  </bookViews>
  <sheets>
    <sheet name="Matriz" sheetId="1" r:id="rId1"/>
    <sheet name="Hoja de Control" sheetId="2" state="hidden" r:id="rId2"/>
    <sheet name="Control de Cambios" sheetId="3" r:id="rId3"/>
  </sheets>
  <definedNames>
    <definedName name="_xlnm._FilterDatabase" localSheetId="0" hidden="1">Matriz!$A$8:$BU$8</definedName>
    <definedName name="categoria">'Hoja de Control'!$E$123:$F$147</definedName>
    <definedName name="Control">'Hoja de Control'!$H$142:$I$145</definedName>
    <definedName name="ejecucion">'Hoja de Control'!$E$110:$F$112</definedName>
    <definedName name="Flaca">'Hoja de Control'!$I$77:$J$79</definedName>
    <definedName name="nivel">'Hoja de Control'!$N$86:$O$90</definedName>
    <definedName name="NivelRieg">'Hoja de Control'!$H$123:$I$127</definedName>
    <definedName name="nuevaProb">'Hoja de Control'!$H$131:$I$137</definedName>
    <definedName name="probabilidad">'Hoja de Control'!$A$1:$B$7</definedName>
    <definedName name="Probaiiidad">'Hoja de Control'!$A$2:$D$7</definedName>
    <definedName name="Resultado">'Hoja de Control'!$G$109:$H$111</definedName>
    <definedName name="solidez">'Hoja de Control'!$G$97:$H$105</definedName>
    <definedName name="Solidez2">'Hoja de Control'!$G$97:$I$105</definedName>
    <definedName name="ZonaRiesg">'Hoja de Control'!$I$60:$J$74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13" i="1" l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Z50" i="1"/>
  <c r="AZ51" i="1"/>
  <c r="AZ52" i="1"/>
  <c r="AZ53" i="1"/>
  <c r="AZ54" i="1"/>
  <c r="AZ55" i="1"/>
  <c r="AZ56" i="1"/>
  <c r="AZ57" i="1"/>
  <c r="AZ58" i="1"/>
  <c r="AZ59" i="1"/>
  <c r="AZ60" i="1"/>
  <c r="AZ61" i="1"/>
  <c r="AZ62" i="1"/>
  <c r="AZ63" i="1"/>
  <c r="AZ64" i="1"/>
  <c r="AZ65" i="1"/>
  <c r="AZ66" i="1"/>
  <c r="AZ67" i="1"/>
  <c r="AZ68" i="1"/>
  <c r="AZ69" i="1"/>
  <c r="AZ70" i="1"/>
  <c r="AZ71" i="1"/>
  <c r="AZ72" i="1"/>
  <c r="AZ73" i="1"/>
  <c r="AZ74" i="1"/>
  <c r="AZ75" i="1"/>
  <c r="AZ76" i="1"/>
  <c r="AZ77" i="1"/>
  <c r="AZ78" i="1"/>
  <c r="AZ79" i="1"/>
  <c r="AZ80" i="1"/>
  <c r="AZ81" i="1"/>
  <c r="AZ82" i="1"/>
  <c r="AZ83" i="1"/>
  <c r="AZ84" i="1"/>
  <c r="AZ85" i="1"/>
  <c r="AZ86" i="1"/>
  <c r="AZ87" i="1"/>
  <c r="AZ88" i="1"/>
  <c r="AZ89" i="1"/>
  <c r="AZ90" i="1"/>
  <c r="AZ91" i="1"/>
  <c r="AZ92" i="1"/>
  <c r="AZ93" i="1"/>
  <c r="AZ94" i="1"/>
  <c r="AZ95" i="1"/>
  <c r="AZ96" i="1"/>
  <c r="AZ97" i="1"/>
  <c r="AZ98" i="1"/>
  <c r="AZ99" i="1"/>
  <c r="AZ100" i="1"/>
  <c r="AZ101" i="1"/>
  <c r="AZ102" i="1"/>
  <c r="AZ103" i="1"/>
  <c r="AZ104" i="1"/>
  <c r="AZ105" i="1"/>
  <c r="AZ106" i="1"/>
  <c r="AZ107" i="1"/>
  <c r="AZ108" i="1"/>
  <c r="AZ109" i="1"/>
  <c r="AZ110" i="1"/>
  <c r="AZ111" i="1"/>
  <c r="AZ112" i="1"/>
  <c r="AZ113" i="1"/>
  <c r="AZ114" i="1"/>
  <c r="AZ115" i="1"/>
  <c r="AZ116" i="1"/>
  <c r="AZ117" i="1"/>
  <c r="AZ118" i="1"/>
  <c r="AZ119" i="1"/>
  <c r="AZ120" i="1"/>
  <c r="AZ121" i="1"/>
  <c r="AZ122" i="1"/>
  <c r="AZ123" i="1"/>
  <c r="AZ124" i="1"/>
  <c r="AP13" i="1"/>
  <c r="AQ13" i="1"/>
  <c r="AR13" i="1"/>
  <c r="AS13" i="1"/>
  <c r="AT13" i="1"/>
  <c r="AU13" i="1"/>
  <c r="AV13" i="1"/>
  <c r="AP14" i="1"/>
  <c r="AQ14" i="1"/>
  <c r="AR14" i="1"/>
  <c r="AS14" i="1"/>
  <c r="AT14" i="1"/>
  <c r="AU14" i="1"/>
  <c r="AV14" i="1"/>
  <c r="AP15" i="1"/>
  <c r="AQ15" i="1"/>
  <c r="AR15" i="1"/>
  <c r="AS15" i="1"/>
  <c r="AT15" i="1"/>
  <c r="AU15" i="1"/>
  <c r="AV15" i="1"/>
  <c r="AP16" i="1"/>
  <c r="AQ16" i="1"/>
  <c r="AR16" i="1"/>
  <c r="AS16" i="1"/>
  <c r="AT16" i="1"/>
  <c r="AU16" i="1"/>
  <c r="AV16" i="1"/>
  <c r="AP17" i="1"/>
  <c r="AQ17" i="1"/>
  <c r="AR17" i="1"/>
  <c r="AS17" i="1"/>
  <c r="AT17" i="1"/>
  <c r="AU17" i="1"/>
  <c r="AV17" i="1"/>
  <c r="AP18" i="1"/>
  <c r="AQ18" i="1"/>
  <c r="AR18" i="1"/>
  <c r="AS18" i="1"/>
  <c r="AT18" i="1"/>
  <c r="AU18" i="1"/>
  <c r="AV18" i="1"/>
  <c r="AP19" i="1"/>
  <c r="AQ19" i="1"/>
  <c r="AR19" i="1"/>
  <c r="AS19" i="1"/>
  <c r="AT19" i="1"/>
  <c r="AU19" i="1"/>
  <c r="AV19" i="1"/>
  <c r="AP20" i="1"/>
  <c r="AQ20" i="1"/>
  <c r="AR20" i="1"/>
  <c r="AS20" i="1"/>
  <c r="AT20" i="1"/>
  <c r="AU20" i="1"/>
  <c r="AV20" i="1"/>
  <c r="AP21" i="1"/>
  <c r="AQ21" i="1"/>
  <c r="AR21" i="1"/>
  <c r="AS21" i="1"/>
  <c r="AT21" i="1"/>
  <c r="AU21" i="1"/>
  <c r="AV21" i="1"/>
  <c r="AP22" i="1"/>
  <c r="AQ22" i="1"/>
  <c r="AR22" i="1"/>
  <c r="AS22" i="1"/>
  <c r="AT22" i="1"/>
  <c r="AU22" i="1"/>
  <c r="AV22" i="1"/>
  <c r="AP23" i="1"/>
  <c r="AQ23" i="1"/>
  <c r="AR23" i="1"/>
  <c r="AS23" i="1"/>
  <c r="AT23" i="1"/>
  <c r="AU23" i="1"/>
  <c r="AV23" i="1"/>
  <c r="AP24" i="1"/>
  <c r="AQ24" i="1"/>
  <c r="AR24" i="1"/>
  <c r="AS24" i="1"/>
  <c r="AT24" i="1"/>
  <c r="AU24" i="1"/>
  <c r="AV24" i="1"/>
  <c r="AP25" i="1"/>
  <c r="AQ25" i="1"/>
  <c r="AR25" i="1"/>
  <c r="AS25" i="1"/>
  <c r="AT25" i="1"/>
  <c r="AU25" i="1"/>
  <c r="AV25" i="1"/>
  <c r="AP26" i="1"/>
  <c r="AQ26" i="1"/>
  <c r="AR26" i="1"/>
  <c r="AS26" i="1"/>
  <c r="AT26" i="1"/>
  <c r="AU26" i="1"/>
  <c r="AV26" i="1"/>
  <c r="AP27" i="1"/>
  <c r="AQ27" i="1"/>
  <c r="AR27" i="1"/>
  <c r="AS27" i="1"/>
  <c r="AT27" i="1"/>
  <c r="AU27" i="1"/>
  <c r="AV27" i="1"/>
  <c r="AP28" i="1"/>
  <c r="AQ28" i="1"/>
  <c r="AR28" i="1"/>
  <c r="AS28" i="1"/>
  <c r="AT28" i="1"/>
  <c r="AU28" i="1"/>
  <c r="AV28" i="1"/>
  <c r="AP29" i="1"/>
  <c r="AQ29" i="1"/>
  <c r="AR29" i="1"/>
  <c r="AS29" i="1"/>
  <c r="AT29" i="1"/>
  <c r="AU29" i="1"/>
  <c r="AV29" i="1"/>
  <c r="AP30" i="1"/>
  <c r="AQ30" i="1"/>
  <c r="AR30" i="1"/>
  <c r="AS30" i="1"/>
  <c r="AT30" i="1"/>
  <c r="AU30" i="1"/>
  <c r="AV30" i="1"/>
  <c r="AP31" i="1"/>
  <c r="AQ31" i="1"/>
  <c r="AR31" i="1"/>
  <c r="AS31" i="1"/>
  <c r="AT31" i="1"/>
  <c r="AU31" i="1"/>
  <c r="AV31" i="1"/>
  <c r="AP32" i="1"/>
  <c r="AQ32" i="1"/>
  <c r="AR32" i="1"/>
  <c r="AS32" i="1"/>
  <c r="AT32" i="1"/>
  <c r="AU32" i="1"/>
  <c r="AV32" i="1"/>
  <c r="AP33" i="1"/>
  <c r="AQ33" i="1"/>
  <c r="AR33" i="1"/>
  <c r="AS33" i="1"/>
  <c r="AT33" i="1"/>
  <c r="AU33" i="1"/>
  <c r="AV33" i="1"/>
  <c r="AP34" i="1"/>
  <c r="AQ34" i="1"/>
  <c r="AR34" i="1"/>
  <c r="AS34" i="1"/>
  <c r="AT34" i="1"/>
  <c r="AU34" i="1"/>
  <c r="AV34" i="1"/>
  <c r="AP35" i="1"/>
  <c r="AQ35" i="1"/>
  <c r="AR35" i="1"/>
  <c r="AS35" i="1"/>
  <c r="AT35" i="1"/>
  <c r="AU35" i="1"/>
  <c r="AV35" i="1"/>
  <c r="AP36" i="1"/>
  <c r="AQ36" i="1"/>
  <c r="AR36" i="1"/>
  <c r="AS36" i="1"/>
  <c r="AT36" i="1"/>
  <c r="AU36" i="1"/>
  <c r="AV36" i="1"/>
  <c r="AP37" i="1"/>
  <c r="AQ37" i="1"/>
  <c r="AR37" i="1"/>
  <c r="AS37" i="1"/>
  <c r="AT37" i="1"/>
  <c r="AU37" i="1"/>
  <c r="AV37" i="1"/>
  <c r="AP38" i="1"/>
  <c r="AQ38" i="1"/>
  <c r="AR38" i="1"/>
  <c r="AS38" i="1"/>
  <c r="AT38" i="1"/>
  <c r="AU38" i="1"/>
  <c r="AV38" i="1"/>
  <c r="AP39" i="1"/>
  <c r="AQ39" i="1"/>
  <c r="AR39" i="1"/>
  <c r="AS39" i="1"/>
  <c r="AT39" i="1"/>
  <c r="AU39" i="1"/>
  <c r="AV39" i="1"/>
  <c r="AP40" i="1"/>
  <c r="AQ40" i="1"/>
  <c r="AR40" i="1"/>
  <c r="AS40" i="1"/>
  <c r="AT40" i="1"/>
  <c r="AU40" i="1"/>
  <c r="AV40" i="1"/>
  <c r="AP41" i="1"/>
  <c r="AQ41" i="1"/>
  <c r="AR41" i="1"/>
  <c r="AS41" i="1"/>
  <c r="AT41" i="1"/>
  <c r="AU41" i="1"/>
  <c r="AV41" i="1"/>
  <c r="AP42" i="1"/>
  <c r="AQ42" i="1"/>
  <c r="AR42" i="1"/>
  <c r="AS42" i="1"/>
  <c r="AT42" i="1"/>
  <c r="AU42" i="1"/>
  <c r="AV42" i="1"/>
  <c r="AP43" i="1"/>
  <c r="AQ43" i="1"/>
  <c r="AR43" i="1"/>
  <c r="AS43" i="1"/>
  <c r="AT43" i="1"/>
  <c r="AU43" i="1"/>
  <c r="AV43" i="1"/>
  <c r="AP44" i="1"/>
  <c r="AQ44" i="1"/>
  <c r="AR44" i="1"/>
  <c r="AS44" i="1"/>
  <c r="AT44" i="1"/>
  <c r="AU44" i="1"/>
  <c r="AV44" i="1"/>
  <c r="AP45" i="1"/>
  <c r="AQ45" i="1"/>
  <c r="AR45" i="1"/>
  <c r="AS45" i="1"/>
  <c r="AT45" i="1"/>
  <c r="AU45" i="1"/>
  <c r="AV45" i="1"/>
  <c r="AP46" i="1"/>
  <c r="AQ46" i="1"/>
  <c r="AR46" i="1"/>
  <c r="AS46" i="1"/>
  <c r="AT46" i="1"/>
  <c r="AU46" i="1"/>
  <c r="AV46" i="1"/>
  <c r="AP47" i="1"/>
  <c r="AQ47" i="1"/>
  <c r="AR47" i="1"/>
  <c r="AS47" i="1"/>
  <c r="AT47" i="1"/>
  <c r="AU47" i="1"/>
  <c r="AV47" i="1"/>
  <c r="AP48" i="1"/>
  <c r="AQ48" i="1"/>
  <c r="AR48" i="1"/>
  <c r="AS48" i="1"/>
  <c r="AT48" i="1"/>
  <c r="AU48" i="1"/>
  <c r="AV48" i="1"/>
  <c r="AP49" i="1"/>
  <c r="AQ49" i="1"/>
  <c r="AR49" i="1"/>
  <c r="AS49" i="1"/>
  <c r="AT49" i="1"/>
  <c r="AU49" i="1"/>
  <c r="AV49" i="1"/>
  <c r="AP50" i="1"/>
  <c r="AQ50" i="1"/>
  <c r="AR50" i="1"/>
  <c r="AS50" i="1"/>
  <c r="AT50" i="1"/>
  <c r="AU50" i="1"/>
  <c r="AV50" i="1"/>
  <c r="AP51" i="1"/>
  <c r="AQ51" i="1"/>
  <c r="AR51" i="1"/>
  <c r="AS51" i="1"/>
  <c r="AT51" i="1"/>
  <c r="AU51" i="1"/>
  <c r="AV51" i="1"/>
  <c r="AP52" i="1"/>
  <c r="AQ52" i="1"/>
  <c r="AR52" i="1"/>
  <c r="AS52" i="1"/>
  <c r="AT52" i="1"/>
  <c r="AU52" i="1"/>
  <c r="AV52" i="1"/>
  <c r="AP53" i="1"/>
  <c r="AQ53" i="1"/>
  <c r="AR53" i="1"/>
  <c r="AS53" i="1"/>
  <c r="AT53" i="1"/>
  <c r="AU53" i="1"/>
  <c r="AV53" i="1"/>
  <c r="AP54" i="1"/>
  <c r="AQ54" i="1"/>
  <c r="AR54" i="1"/>
  <c r="AS54" i="1"/>
  <c r="AT54" i="1"/>
  <c r="AU54" i="1"/>
  <c r="AV54" i="1"/>
  <c r="AP55" i="1"/>
  <c r="AQ55" i="1"/>
  <c r="AR55" i="1"/>
  <c r="AS55" i="1"/>
  <c r="AT55" i="1"/>
  <c r="AU55" i="1"/>
  <c r="AV55" i="1"/>
  <c r="AP56" i="1"/>
  <c r="AQ56" i="1"/>
  <c r="AR56" i="1"/>
  <c r="AS56" i="1"/>
  <c r="AT56" i="1"/>
  <c r="AU56" i="1"/>
  <c r="AV56" i="1"/>
  <c r="AP57" i="1"/>
  <c r="AQ57" i="1"/>
  <c r="AR57" i="1"/>
  <c r="AS57" i="1"/>
  <c r="AT57" i="1"/>
  <c r="AU57" i="1"/>
  <c r="AV57" i="1"/>
  <c r="AP58" i="1"/>
  <c r="AQ58" i="1"/>
  <c r="AR58" i="1"/>
  <c r="AS58" i="1"/>
  <c r="AT58" i="1"/>
  <c r="AU58" i="1"/>
  <c r="AV58" i="1"/>
  <c r="AP59" i="1"/>
  <c r="AQ59" i="1"/>
  <c r="AR59" i="1"/>
  <c r="AS59" i="1"/>
  <c r="AT59" i="1"/>
  <c r="AU59" i="1"/>
  <c r="AV59" i="1"/>
  <c r="AP60" i="1"/>
  <c r="AQ60" i="1"/>
  <c r="AR60" i="1"/>
  <c r="AS60" i="1"/>
  <c r="AT60" i="1"/>
  <c r="AU60" i="1"/>
  <c r="AV60" i="1"/>
  <c r="AP61" i="1"/>
  <c r="AQ61" i="1"/>
  <c r="AR61" i="1"/>
  <c r="AS61" i="1"/>
  <c r="AT61" i="1"/>
  <c r="AU61" i="1"/>
  <c r="AV61" i="1"/>
  <c r="AP62" i="1"/>
  <c r="AQ62" i="1"/>
  <c r="AR62" i="1"/>
  <c r="AS62" i="1"/>
  <c r="AT62" i="1"/>
  <c r="AU62" i="1"/>
  <c r="AV62" i="1"/>
  <c r="AP63" i="1"/>
  <c r="AQ63" i="1"/>
  <c r="AR63" i="1"/>
  <c r="AS63" i="1"/>
  <c r="AT63" i="1"/>
  <c r="AU63" i="1"/>
  <c r="AV63" i="1"/>
  <c r="AP64" i="1"/>
  <c r="AQ64" i="1"/>
  <c r="AR64" i="1"/>
  <c r="AS64" i="1"/>
  <c r="AT64" i="1"/>
  <c r="AU64" i="1"/>
  <c r="AV64" i="1"/>
  <c r="AP65" i="1"/>
  <c r="AQ65" i="1"/>
  <c r="AR65" i="1"/>
  <c r="AS65" i="1"/>
  <c r="AT65" i="1"/>
  <c r="AU65" i="1"/>
  <c r="AV65" i="1"/>
  <c r="AP66" i="1"/>
  <c r="AQ66" i="1"/>
  <c r="AR66" i="1"/>
  <c r="AS66" i="1"/>
  <c r="AT66" i="1"/>
  <c r="AU66" i="1"/>
  <c r="AV66" i="1"/>
  <c r="AP67" i="1"/>
  <c r="AQ67" i="1"/>
  <c r="AR67" i="1"/>
  <c r="AS67" i="1"/>
  <c r="AT67" i="1"/>
  <c r="AU67" i="1"/>
  <c r="AV67" i="1"/>
  <c r="AP68" i="1"/>
  <c r="AQ68" i="1"/>
  <c r="AR68" i="1"/>
  <c r="AS68" i="1"/>
  <c r="AT68" i="1"/>
  <c r="AU68" i="1"/>
  <c r="AV68" i="1"/>
  <c r="AP69" i="1"/>
  <c r="AQ69" i="1"/>
  <c r="AR69" i="1"/>
  <c r="AS69" i="1"/>
  <c r="AT69" i="1"/>
  <c r="AU69" i="1"/>
  <c r="AV69" i="1"/>
  <c r="AP70" i="1"/>
  <c r="AQ70" i="1"/>
  <c r="AR70" i="1"/>
  <c r="AS70" i="1"/>
  <c r="AT70" i="1"/>
  <c r="AU70" i="1"/>
  <c r="AV70" i="1"/>
  <c r="AP71" i="1"/>
  <c r="AQ71" i="1"/>
  <c r="AR71" i="1"/>
  <c r="AS71" i="1"/>
  <c r="AT71" i="1"/>
  <c r="AU71" i="1"/>
  <c r="AV71" i="1"/>
  <c r="AP72" i="1"/>
  <c r="AQ72" i="1"/>
  <c r="AR72" i="1"/>
  <c r="AS72" i="1"/>
  <c r="AT72" i="1"/>
  <c r="AU72" i="1"/>
  <c r="AV72" i="1"/>
  <c r="AP73" i="1"/>
  <c r="AQ73" i="1"/>
  <c r="AR73" i="1"/>
  <c r="AS73" i="1"/>
  <c r="AT73" i="1"/>
  <c r="AU73" i="1"/>
  <c r="AV73" i="1"/>
  <c r="AP74" i="1"/>
  <c r="AQ74" i="1"/>
  <c r="AR74" i="1"/>
  <c r="AS74" i="1"/>
  <c r="AT74" i="1"/>
  <c r="AU74" i="1"/>
  <c r="AV74" i="1"/>
  <c r="AP75" i="1"/>
  <c r="AQ75" i="1"/>
  <c r="AR75" i="1"/>
  <c r="AS75" i="1"/>
  <c r="AT75" i="1"/>
  <c r="AU75" i="1"/>
  <c r="AV75" i="1"/>
  <c r="AP76" i="1"/>
  <c r="AQ76" i="1"/>
  <c r="AR76" i="1"/>
  <c r="AS76" i="1"/>
  <c r="AT76" i="1"/>
  <c r="AU76" i="1"/>
  <c r="AV76" i="1"/>
  <c r="AP77" i="1"/>
  <c r="AQ77" i="1"/>
  <c r="AR77" i="1"/>
  <c r="AS77" i="1"/>
  <c r="AT77" i="1"/>
  <c r="AU77" i="1"/>
  <c r="AV77" i="1"/>
  <c r="AP78" i="1"/>
  <c r="AQ78" i="1"/>
  <c r="AR78" i="1"/>
  <c r="AS78" i="1"/>
  <c r="AT78" i="1"/>
  <c r="AU78" i="1"/>
  <c r="AV78" i="1"/>
  <c r="AP79" i="1"/>
  <c r="AQ79" i="1"/>
  <c r="AR79" i="1"/>
  <c r="AS79" i="1"/>
  <c r="AT79" i="1"/>
  <c r="AU79" i="1"/>
  <c r="AV79" i="1"/>
  <c r="AP80" i="1"/>
  <c r="AQ80" i="1"/>
  <c r="AR80" i="1"/>
  <c r="AS80" i="1"/>
  <c r="AT80" i="1"/>
  <c r="AU80" i="1"/>
  <c r="AV80" i="1"/>
  <c r="AP81" i="1"/>
  <c r="AQ81" i="1"/>
  <c r="AR81" i="1"/>
  <c r="AS81" i="1"/>
  <c r="AT81" i="1"/>
  <c r="AU81" i="1"/>
  <c r="AV81" i="1"/>
  <c r="AP82" i="1"/>
  <c r="AQ82" i="1"/>
  <c r="AR82" i="1"/>
  <c r="AS82" i="1"/>
  <c r="AT82" i="1"/>
  <c r="AU82" i="1"/>
  <c r="AV82" i="1"/>
  <c r="AP83" i="1"/>
  <c r="AQ83" i="1"/>
  <c r="AR83" i="1"/>
  <c r="AS83" i="1"/>
  <c r="AT83" i="1"/>
  <c r="AU83" i="1"/>
  <c r="AV83" i="1"/>
  <c r="AP84" i="1"/>
  <c r="AQ84" i="1"/>
  <c r="AR84" i="1"/>
  <c r="AS84" i="1"/>
  <c r="AT84" i="1"/>
  <c r="AU84" i="1"/>
  <c r="AV84" i="1"/>
  <c r="AP85" i="1"/>
  <c r="AQ85" i="1"/>
  <c r="AR85" i="1"/>
  <c r="AS85" i="1"/>
  <c r="AT85" i="1"/>
  <c r="AU85" i="1"/>
  <c r="AV85" i="1"/>
  <c r="AP86" i="1"/>
  <c r="AQ86" i="1"/>
  <c r="AR86" i="1"/>
  <c r="AS86" i="1"/>
  <c r="AT86" i="1"/>
  <c r="AU86" i="1"/>
  <c r="AV86" i="1"/>
  <c r="AP87" i="1"/>
  <c r="AQ87" i="1"/>
  <c r="AR87" i="1"/>
  <c r="AS87" i="1"/>
  <c r="AT87" i="1"/>
  <c r="AU87" i="1"/>
  <c r="AV87" i="1"/>
  <c r="AP88" i="1"/>
  <c r="AQ88" i="1"/>
  <c r="AR88" i="1"/>
  <c r="AS88" i="1"/>
  <c r="AT88" i="1"/>
  <c r="AU88" i="1"/>
  <c r="AV88" i="1"/>
  <c r="AP89" i="1"/>
  <c r="AQ89" i="1"/>
  <c r="AR89" i="1"/>
  <c r="AS89" i="1"/>
  <c r="AT89" i="1"/>
  <c r="AU89" i="1"/>
  <c r="AV89" i="1"/>
  <c r="AP90" i="1"/>
  <c r="AQ90" i="1"/>
  <c r="AR90" i="1"/>
  <c r="AS90" i="1"/>
  <c r="AT90" i="1"/>
  <c r="AU90" i="1"/>
  <c r="AV90" i="1"/>
  <c r="AP91" i="1"/>
  <c r="AQ91" i="1"/>
  <c r="AR91" i="1"/>
  <c r="AS91" i="1"/>
  <c r="AT91" i="1"/>
  <c r="AU91" i="1"/>
  <c r="AV91" i="1"/>
  <c r="AP92" i="1"/>
  <c r="AQ92" i="1"/>
  <c r="AR92" i="1"/>
  <c r="AS92" i="1"/>
  <c r="AT92" i="1"/>
  <c r="AU92" i="1"/>
  <c r="AV92" i="1"/>
  <c r="AP93" i="1"/>
  <c r="AQ93" i="1"/>
  <c r="AR93" i="1"/>
  <c r="AS93" i="1"/>
  <c r="AT93" i="1"/>
  <c r="AU93" i="1"/>
  <c r="AV93" i="1"/>
  <c r="AP94" i="1"/>
  <c r="AQ94" i="1"/>
  <c r="AR94" i="1"/>
  <c r="AS94" i="1"/>
  <c r="AT94" i="1"/>
  <c r="AU94" i="1"/>
  <c r="AV94" i="1"/>
  <c r="AP95" i="1"/>
  <c r="AQ95" i="1"/>
  <c r="AR95" i="1"/>
  <c r="AS95" i="1"/>
  <c r="AT95" i="1"/>
  <c r="AU95" i="1"/>
  <c r="AV95" i="1"/>
  <c r="AP96" i="1"/>
  <c r="AQ96" i="1"/>
  <c r="AR96" i="1"/>
  <c r="AS96" i="1"/>
  <c r="AT96" i="1"/>
  <c r="AU96" i="1"/>
  <c r="AV96" i="1"/>
  <c r="AP97" i="1"/>
  <c r="AQ97" i="1"/>
  <c r="AR97" i="1"/>
  <c r="AS97" i="1"/>
  <c r="AT97" i="1"/>
  <c r="AU97" i="1"/>
  <c r="AV97" i="1"/>
  <c r="AP98" i="1"/>
  <c r="AQ98" i="1"/>
  <c r="AR98" i="1"/>
  <c r="AS98" i="1"/>
  <c r="AT98" i="1"/>
  <c r="AU98" i="1"/>
  <c r="AV98" i="1"/>
  <c r="AP99" i="1"/>
  <c r="AQ99" i="1"/>
  <c r="AR99" i="1"/>
  <c r="AS99" i="1"/>
  <c r="AT99" i="1"/>
  <c r="AU99" i="1"/>
  <c r="AV99" i="1"/>
  <c r="AP100" i="1"/>
  <c r="AQ100" i="1"/>
  <c r="AR100" i="1"/>
  <c r="AS100" i="1"/>
  <c r="AT100" i="1"/>
  <c r="AU100" i="1"/>
  <c r="AV100" i="1"/>
  <c r="AP101" i="1"/>
  <c r="AQ101" i="1"/>
  <c r="AR101" i="1"/>
  <c r="AS101" i="1"/>
  <c r="AT101" i="1"/>
  <c r="AU101" i="1"/>
  <c r="AV101" i="1"/>
  <c r="AP102" i="1"/>
  <c r="AQ102" i="1"/>
  <c r="AR102" i="1"/>
  <c r="AS102" i="1"/>
  <c r="AT102" i="1"/>
  <c r="AU102" i="1"/>
  <c r="AV102" i="1"/>
  <c r="AP103" i="1"/>
  <c r="AQ103" i="1"/>
  <c r="AR103" i="1"/>
  <c r="AS103" i="1"/>
  <c r="AT103" i="1"/>
  <c r="AU103" i="1"/>
  <c r="AV103" i="1"/>
  <c r="AP104" i="1"/>
  <c r="AQ104" i="1"/>
  <c r="AR104" i="1"/>
  <c r="AS104" i="1"/>
  <c r="AT104" i="1"/>
  <c r="AU104" i="1"/>
  <c r="AV104" i="1"/>
  <c r="AP105" i="1"/>
  <c r="AQ105" i="1"/>
  <c r="AR105" i="1"/>
  <c r="AS105" i="1"/>
  <c r="AT105" i="1"/>
  <c r="AU105" i="1"/>
  <c r="AV105" i="1"/>
  <c r="AP106" i="1"/>
  <c r="AQ106" i="1"/>
  <c r="AR106" i="1"/>
  <c r="AS106" i="1"/>
  <c r="AT106" i="1"/>
  <c r="AU106" i="1"/>
  <c r="AV106" i="1"/>
  <c r="AP107" i="1"/>
  <c r="AQ107" i="1"/>
  <c r="AR107" i="1"/>
  <c r="AS107" i="1"/>
  <c r="AT107" i="1"/>
  <c r="AU107" i="1"/>
  <c r="AV107" i="1"/>
  <c r="AP108" i="1"/>
  <c r="AQ108" i="1"/>
  <c r="AR108" i="1"/>
  <c r="AS108" i="1"/>
  <c r="AT108" i="1"/>
  <c r="AU108" i="1"/>
  <c r="AV108" i="1"/>
  <c r="AP109" i="1"/>
  <c r="AQ109" i="1"/>
  <c r="AR109" i="1"/>
  <c r="AS109" i="1"/>
  <c r="AT109" i="1"/>
  <c r="AU109" i="1"/>
  <c r="AV109" i="1"/>
  <c r="AP110" i="1"/>
  <c r="AQ110" i="1"/>
  <c r="AR110" i="1"/>
  <c r="AS110" i="1"/>
  <c r="AT110" i="1"/>
  <c r="AU110" i="1"/>
  <c r="AV110" i="1"/>
  <c r="AP111" i="1"/>
  <c r="AQ111" i="1"/>
  <c r="AR111" i="1"/>
  <c r="AS111" i="1"/>
  <c r="AT111" i="1"/>
  <c r="AU111" i="1"/>
  <c r="AV111" i="1"/>
  <c r="AP112" i="1"/>
  <c r="AQ112" i="1"/>
  <c r="AR112" i="1"/>
  <c r="AS112" i="1"/>
  <c r="AT112" i="1"/>
  <c r="AU112" i="1"/>
  <c r="AV112" i="1"/>
  <c r="AP113" i="1"/>
  <c r="AQ113" i="1"/>
  <c r="AR113" i="1"/>
  <c r="AS113" i="1"/>
  <c r="AT113" i="1"/>
  <c r="AU113" i="1"/>
  <c r="AV113" i="1"/>
  <c r="AP114" i="1"/>
  <c r="AQ114" i="1"/>
  <c r="AR114" i="1"/>
  <c r="AS114" i="1"/>
  <c r="AT114" i="1"/>
  <c r="AU114" i="1"/>
  <c r="AV114" i="1"/>
  <c r="AP115" i="1"/>
  <c r="AQ115" i="1"/>
  <c r="AR115" i="1"/>
  <c r="AS115" i="1"/>
  <c r="AT115" i="1"/>
  <c r="AU115" i="1"/>
  <c r="AV115" i="1"/>
  <c r="AP116" i="1"/>
  <c r="AQ116" i="1"/>
  <c r="AR116" i="1"/>
  <c r="AS116" i="1"/>
  <c r="AT116" i="1"/>
  <c r="AU116" i="1"/>
  <c r="AV116" i="1"/>
  <c r="AP117" i="1"/>
  <c r="AQ117" i="1"/>
  <c r="AR117" i="1"/>
  <c r="AS117" i="1"/>
  <c r="AT117" i="1"/>
  <c r="AU117" i="1"/>
  <c r="AV117" i="1"/>
  <c r="AP118" i="1"/>
  <c r="AQ118" i="1"/>
  <c r="AR118" i="1"/>
  <c r="AS118" i="1"/>
  <c r="AT118" i="1"/>
  <c r="AU118" i="1"/>
  <c r="AV118" i="1"/>
  <c r="AP119" i="1"/>
  <c r="AQ119" i="1"/>
  <c r="AR119" i="1"/>
  <c r="AS119" i="1"/>
  <c r="AT119" i="1"/>
  <c r="AU119" i="1"/>
  <c r="AV119" i="1"/>
  <c r="AP120" i="1"/>
  <c r="AQ120" i="1"/>
  <c r="AR120" i="1"/>
  <c r="AS120" i="1"/>
  <c r="AT120" i="1"/>
  <c r="AU120" i="1"/>
  <c r="AV120" i="1"/>
  <c r="AP121" i="1"/>
  <c r="AQ121" i="1"/>
  <c r="AR121" i="1"/>
  <c r="AS121" i="1"/>
  <c r="AT121" i="1"/>
  <c r="AU121" i="1"/>
  <c r="AV121" i="1"/>
  <c r="AP122" i="1"/>
  <c r="AQ122" i="1"/>
  <c r="AR122" i="1"/>
  <c r="AS122" i="1"/>
  <c r="AT122" i="1"/>
  <c r="AU122" i="1"/>
  <c r="AV122" i="1"/>
  <c r="AP123" i="1"/>
  <c r="AQ123" i="1"/>
  <c r="AR123" i="1"/>
  <c r="AS123" i="1"/>
  <c r="AT123" i="1"/>
  <c r="AU123" i="1"/>
  <c r="AV123" i="1"/>
  <c r="AP124" i="1"/>
  <c r="AQ124" i="1"/>
  <c r="AR124" i="1"/>
  <c r="AS124" i="1"/>
  <c r="AT124" i="1"/>
  <c r="AU124" i="1"/>
  <c r="AV124" i="1"/>
  <c r="BL86" i="1"/>
  <c r="BM86" i="1" s="1"/>
  <c r="AD112" i="1"/>
  <c r="AE112" i="1" s="1"/>
  <c r="BJ112" i="1" s="1"/>
  <c r="I112" i="1"/>
  <c r="AD96" i="1"/>
  <c r="AE96" i="1" s="1"/>
  <c r="BJ96" i="1" s="1"/>
  <c r="I96" i="1"/>
  <c r="AD120" i="1"/>
  <c r="AE120" i="1" s="1"/>
  <c r="BJ120" i="1" s="1"/>
  <c r="BK120" i="1" s="1"/>
  <c r="BL120" i="1" s="1"/>
  <c r="BM120" i="1" s="1"/>
  <c r="I120" i="1"/>
  <c r="AD119" i="1"/>
  <c r="AE119" i="1" s="1"/>
  <c r="BJ119" i="1" s="1"/>
  <c r="I119" i="1"/>
  <c r="AD115" i="1"/>
  <c r="AE115" i="1" s="1"/>
  <c r="BJ115" i="1" s="1"/>
  <c r="I115" i="1"/>
  <c r="AD111" i="1"/>
  <c r="AE111" i="1" s="1"/>
  <c r="BJ111" i="1" s="1"/>
  <c r="I111" i="1"/>
  <c r="AD102" i="1"/>
  <c r="AE102" i="1" s="1"/>
  <c r="BJ102" i="1" s="1"/>
  <c r="I102" i="1"/>
  <c r="AD91" i="1"/>
  <c r="AE91" i="1" s="1"/>
  <c r="BJ91" i="1" s="1"/>
  <c r="I91" i="1"/>
  <c r="AD79" i="1"/>
  <c r="AE79" i="1" s="1"/>
  <c r="BJ79" i="1" s="1"/>
  <c r="I79" i="1"/>
  <c r="AD65" i="1"/>
  <c r="AE65" i="1" s="1"/>
  <c r="BJ65" i="1" s="1"/>
  <c r="I65" i="1"/>
  <c r="AD123" i="1"/>
  <c r="AE123" i="1" s="1"/>
  <c r="BJ123" i="1" s="1"/>
  <c r="I123" i="1"/>
  <c r="AD121" i="1"/>
  <c r="AE121" i="1" s="1"/>
  <c r="BJ121" i="1" s="1"/>
  <c r="I121" i="1"/>
  <c r="AD109" i="1"/>
  <c r="AE109" i="1" s="1"/>
  <c r="BJ109" i="1" s="1"/>
  <c r="I109" i="1"/>
  <c r="AD107" i="1"/>
  <c r="AE107" i="1" s="1"/>
  <c r="BJ107" i="1" s="1"/>
  <c r="I107" i="1"/>
  <c r="AD105" i="1"/>
  <c r="AE105" i="1" s="1"/>
  <c r="BJ105" i="1" s="1"/>
  <c r="BK105" i="1" s="1"/>
  <c r="BL105" i="1" s="1"/>
  <c r="BM105" i="1" s="1"/>
  <c r="I105" i="1"/>
  <c r="AD103" i="1"/>
  <c r="AE103" i="1" s="1"/>
  <c r="BJ103" i="1" s="1"/>
  <c r="I103" i="1"/>
  <c r="AD100" i="1"/>
  <c r="AE100" i="1" s="1"/>
  <c r="BJ100" i="1" s="1"/>
  <c r="I100" i="1"/>
  <c r="AD89" i="1"/>
  <c r="AE89" i="1" s="1"/>
  <c r="BJ89" i="1" s="1"/>
  <c r="I89" i="1"/>
  <c r="AD94" i="1"/>
  <c r="AE94" i="1" s="1"/>
  <c r="BJ94" i="1" s="1"/>
  <c r="I94" i="1"/>
  <c r="AD92" i="1"/>
  <c r="AE92" i="1" s="1"/>
  <c r="BJ92" i="1" s="1"/>
  <c r="I92" i="1"/>
  <c r="AD84" i="1"/>
  <c r="AE84" i="1" s="1"/>
  <c r="BJ84" i="1" s="1"/>
  <c r="I84" i="1"/>
  <c r="AD82" i="1"/>
  <c r="AE82" i="1" s="1"/>
  <c r="BJ82" i="1" s="1"/>
  <c r="I82" i="1"/>
  <c r="AD80" i="1"/>
  <c r="AE80" i="1" s="1"/>
  <c r="BJ80" i="1" s="1"/>
  <c r="I80" i="1"/>
  <c r="AD63" i="1"/>
  <c r="AE63" i="1" s="1"/>
  <c r="BJ63" i="1" s="1"/>
  <c r="I63" i="1"/>
  <c r="AD61" i="1"/>
  <c r="AE61" i="1" s="1"/>
  <c r="BJ61" i="1" s="1"/>
  <c r="I61" i="1"/>
  <c r="AD116" i="1"/>
  <c r="AE116" i="1" s="1"/>
  <c r="BJ116" i="1" s="1"/>
  <c r="I116" i="1"/>
  <c r="AD86" i="1"/>
  <c r="AE86" i="1" s="1"/>
  <c r="BJ86" i="1" s="1"/>
  <c r="I86" i="1"/>
  <c r="AD58" i="1"/>
  <c r="AE58" i="1" s="1"/>
  <c r="BJ58" i="1" s="1"/>
  <c r="I58" i="1"/>
  <c r="AD70" i="1"/>
  <c r="AE70" i="1" s="1"/>
  <c r="BJ70" i="1" s="1"/>
  <c r="I70" i="1"/>
  <c r="AD73" i="1"/>
  <c r="AE73" i="1" s="1"/>
  <c r="BJ73" i="1" s="1"/>
  <c r="I73" i="1"/>
  <c r="AD76" i="1"/>
  <c r="AE76" i="1" s="1"/>
  <c r="BJ76" i="1" s="1"/>
  <c r="I76" i="1"/>
  <c r="AD57" i="1"/>
  <c r="AE57" i="1" s="1"/>
  <c r="BJ57" i="1" s="1"/>
  <c r="I57" i="1"/>
  <c r="AD56" i="1"/>
  <c r="AE56" i="1" s="1"/>
  <c r="BJ56" i="1" s="1"/>
  <c r="I56" i="1"/>
  <c r="AD53" i="1"/>
  <c r="AE53" i="1" s="1"/>
  <c r="BJ53" i="1" s="1"/>
  <c r="I53" i="1"/>
  <c r="AD55" i="1"/>
  <c r="AE55" i="1" s="1"/>
  <c r="BJ55" i="1" s="1"/>
  <c r="I55" i="1"/>
  <c r="AD50" i="1"/>
  <c r="AE50" i="1" s="1"/>
  <c r="BJ50" i="1" s="1"/>
  <c r="I50" i="1"/>
  <c r="J50" i="1" s="1"/>
  <c r="AD44" i="1"/>
  <c r="AE44" i="1" s="1"/>
  <c r="BJ44" i="1" s="1"/>
  <c r="I44" i="1"/>
  <c r="AD40" i="1"/>
  <c r="AE40" i="1" s="1"/>
  <c r="BJ40" i="1" s="1"/>
  <c r="BK40" i="1" s="1"/>
  <c r="BL40" i="1" s="1"/>
  <c r="BM40" i="1" s="1"/>
  <c r="I40" i="1"/>
  <c r="AD37" i="1"/>
  <c r="AE37" i="1" s="1"/>
  <c r="BJ37" i="1" s="1"/>
  <c r="I37" i="1"/>
  <c r="AD36" i="1"/>
  <c r="AE36" i="1" s="1"/>
  <c r="BJ36" i="1" s="1"/>
  <c r="I36" i="1"/>
  <c r="AD35" i="1"/>
  <c r="AE35" i="1" s="1"/>
  <c r="BJ35" i="1" s="1"/>
  <c r="I35" i="1"/>
  <c r="AD33" i="1"/>
  <c r="AE33" i="1" s="1"/>
  <c r="BJ33" i="1" s="1"/>
  <c r="I33" i="1"/>
  <c r="AD32" i="1"/>
  <c r="AE32" i="1" s="1"/>
  <c r="BJ32" i="1" s="1"/>
  <c r="I32" i="1"/>
  <c r="J32" i="1" s="1"/>
  <c r="AD27" i="1"/>
  <c r="AE27" i="1" s="1"/>
  <c r="BJ27" i="1" s="1"/>
  <c r="I27" i="1"/>
  <c r="AD21" i="1"/>
  <c r="AE21" i="1" s="1"/>
  <c r="BJ21" i="1" s="1"/>
  <c r="BK21" i="1" s="1"/>
  <c r="BL21" i="1" s="1"/>
  <c r="BM21" i="1" s="1"/>
  <c r="I21" i="1"/>
  <c r="AD19" i="1"/>
  <c r="AE19" i="1" s="1"/>
  <c r="BJ19" i="1" s="1"/>
  <c r="I19" i="1"/>
  <c r="AD17" i="1"/>
  <c r="AE17" i="1" s="1"/>
  <c r="BJ17" i="1" s="1"/>
  <c r="I17" i="1"/>
  <c r="AD14" i="1"/>
  <c r="AE14" i="1" s="1"/>
  <c r="BJ14" i="1" s="1"/>
  <c r="I14" i="1"/>
  <c r="J14" i="1" s="1"/>
  <c r="AD13" i="1"/>
  <c r="AE13" i="1" s="1"/>
  <c r="BJ13" i="1" s="1"/>
  <c r="I13" i="1"/>
  <c r="AD11" i="1"/>
  <c r="AW23" i="1" l="1"/>
  <c r="AW36" i="1"/>
  <c r="BK17" i="1"/>
  <c r="BL17" i="1" s="1"/>
  <c r="BM17" i="1" s="1"/>
  <c r="BK115" i="1"/>
  <c r="BL115" i="1" s="1"/>
  <c r="BM115" i="1" s="1"/>
  <c r="AW108" i="1"/>
  <c r="AW89" i="1"/>
  <c r="AW41" i="1"/>
  <c r="BK44" i="1"/>
  <c r="BL44" i="1" s="1"/>
  <c r="BM44" i="1" s="1"/>
  <c r="AW49" i="1"/>
  <c r="AW46" i="1"/>
  <c r="BK119" i="1"/>
  <c r="BL119" i="1" s="1"/>
  <c r="BM119" i="1" s="1"/>
  <c r="AW69" i="1"/>
  <c r="AW123" i="1"/>
  <c r="AW97" i="1"/>
  <c r="AW102" i="1"/>
  <c r="AW66" i="1"/>
  <c r="AW107" i="1"/>
  <c r="AW13" i="1"/>
  <c r="BK27" i="1"/>
  <c r="BL27" i="1" s="1"/>
  <c r="BM27" i="1" s="1"/>
  <c r="BK116" i="1"/>
  <c r="BL116" i="1" s="1"/>
  <c r="BM116" i="1" s="1"/>
  <c r="BK107" i="1"/>
  <c r="BL107" i="1" s="1"/>
  <c r="BM107" i="1" s="1"/>
  <c r="AF91" i="1"/>
  <c r="BK96" i="1"/>
  <c r="BL96" i="1" s="1"/>
  <c r="BM96" i="1" s="1"/>
  <c r="AW18" i="1"/>
  <c r="BK76" i="1"/>
  <c r="BL76" i="1" s="1"/>
  <c r="BM76" i="1" s="1"/>
  <c r="BK109" i="1"/>
  <c r="BL109" i="1" s="1"/>
  <c r="BM109" i="1" s="1"/>
  <c r="AF102" i="1"/>
  <c r="BK112" i="1"/>
  <c r="BL112" i="1" s="1"/>
  <c r="BM112" i="1" s="1"/>
  <c r="AW84" i="1"/>
  <c r="AW26" i="1"/>
  <c r="AW31" i="1"/>
  <c r="AF89" i="1"/>
  <c r="AW94" i="1"/>
  <c r="AW33" i="1"/>
  <c r="AW74" i="1"/>
  <c r="AW50" i="1"/>
  <c r="AW121" i="1"/>
  <c r="AW79" i="1"/>
  <c r="AW67" i="1"/>
  <c r="AW72" i="1"/>
  <c r="AW54" i="1"/>
  <c r="AW77" i="1"/>
  <c r="AW53" i="1"/>
  <c r="AW48" i="1"/>
  <c r="AW43" i="1"/>
  <c r="AW38" i="1"/>
  <c r="AW28" i="1"/>
  <c r="AW92" i="1"/>
  <c r="AW87" i="1"/>
  <c r="AW82" i="1"/>
  <c r="BK63" i="1"/>
  <c r="BL63" i="1" s="1"/>
  <c r="BM63" i="1" s="1"/>
  <c r="BK111" i="1"/>
  <c r="BL111" i="1" s="1"/>
  <c r="BM111" i="1" s="1"/>
  <c r="AW51" i="1"/>
  <c r="BK50" i="1"/>
  <c r="BL50" i="1" s="1"/>
  <c r="BM50" i="1" s="1"/>
  <c r="AF55" i="1"/>
  <c r="BK70" i="1"/>
  <c r="BL70" i="1" s="1"/>
  <c r="BM70" i="1" s="1"/>
  <c r="BK80" i="1"/>
  <c r="BL80" i="1" s="1"/>
  <c r="BM80" i="1" s="1"/>
  <c r="AW56" i="1"/>
  <c r="AW61" i="1"/>
  <c r="AW21" i="1"/>
  <c r="AW113" i="1"/>
  <c r="AW71" i="1"/>
  <c r="AW59" i="1"/>
  <c r="BK53" i="1"/>
  <c r="BL53" i="1" s="1"/>
  <c r="BM53" i="1" s="1"/>
  <c r="BK82" i="1"/>
  <c r="BL82" i="1" s="1"/>
  <c r="BM82" i="1" s="1"/>
  <c r="AW118" i="1"/>
  <c r="AW64" i="1"/>
  <c r="AW42" i="1"/>
  <c r="BK19" i="1"/>
  <c r="BL19" i="1" s="1"/>
  <c r="BM19" i="1" s="1"/>
  <c r="BK102" i="1"/>
  <c r="BL102" i="1" s="1"/>
  <c r="BM102" i="1" s="1"/>
  <c r="AW98" i="1"/>
  <c r="BK123" i="1"/>
  <c r="BL123" i="1" s="1"/>
  <c r="BM123" i="1" s="1"/>
  <c r="AW104" i="1"/>
  <c r="AW44" i="1"/>
  <c r="AF58" i="1"/>
  <c r="BK58" i="1"/>
  <c r="BL58" i="1" s="1"/>
  <c r="BM58" i="1" s="1"/>
  <c r="AW99" i="1"/>
  <c r="AW81" i="1"/>
  <c r="BK32" i="1"/>
  <c r="BL32" i="1" s="1"/>
  <c r="BM32" i="1" s="1"/>
  <c r="AW116" i="1"/>
  <c r="AW14" i="1"/>
  <c r="AW62" i="1"/>
  <c r="AW27" i="1"/>
  <c r="J100" i="1"/>
  <c r="BK100" i="1"/>
  <c r="BL100" i="1" s="1"/>
  <c r="BM100" i="1" s="1"/>
  <c r="BK55" i="1"/>
  <c r="BL55" i="1" s="1"/>
  <c r="BM55" i="1" s="1"/>
  <c r="AW109" i="1"/>
  <c r="AF37" i="1"/>
  <c r="BK56" i="1"/>
  <c r="BL56" i="1" s="1"/>
  <c r="BM56" i="1" s="1"/>
  <c r="BK84" i="1"/>
  <c r="BL84" i="1" s="1"/>
  <c r="BM84" i="1" s="1"/>
  <c r="AF79" i="1"/>
  <c r="AW86" i="1"/>
  <c r="AW57" i="1"/>
  <c r="AW58" i="1"/>
  <c r="AW63" i="1"/>
  <c r="AW52" i="1"/>
  <c r="BK61" i="1"/>
  <c r="BL61" i="1" s="1"/>
  <c r="BM61" i="1" s="1"/>
  <c r="AF92" i="1"/>
  <c r="BK92" i="1"/>
  <c r="BL92" i="1" s="1"/>
  <c r="BM92" i="1" s="1"/>
  <c r="AW76" i="1"/>
  <c r="AW68" i="1"/>
  <c r="AW60" i="1"/>
  <c r="AF94" i="1"/>
  <c r="BK94" i="1"/>
  <c r="BL94" i="1" s="1"/>
  <c r="BM94" i="1" s="1"/>
  <c r="AW17" i="1"/>
  <c r="AW103" i="1"/>
  <c r="AW22" i="1"/>
  <c r="AW78" i="1"/>
  <c r="AW88" i="1"/>
  <c r="AW32" i="1"/>
  <c r="AW73" i="1"/>
  <c r="AW96" i="1"/>
  <c r="AF33" i="1"/>
  <c r="BK33" i="1"/>
  <c r="BL33" i="1" s="1"/>
  <c r="BM33" i="1" s="1"/>
  <c r="BK57" i="1"/>
  <c r="BL57" i="1" s="1"/>
  <c r="BM57" i="1" s="1"/>
  <c r="AW124" i="1"/>
  <c r="AW29" i="1"/>
  <c r="AW65" i="1"/>
  <c r="BK35" i="1"/>
  <c r="BL35" i="1" s="1"/>
  <c r="BM35" i="1" s="1"/>
  <c r="AW24" i="1"/>
  <c r="BK65" i="1"/>
  <c r="BL65" i="1" s="1"/>
  <c r="BM65" i="1" s="1"/>
  <c r="AW93" i="1"/>
  <c r="AW37" i="1"/>
  <c r="AF73" i="1"/>
  <c r="BK73" i="1"/>
  <c r="BL73" i="1" s="1"/>
  <c r="BM73" i="1" s="1"/>
  <c r="BK36" i="1"/>
  <c r="BL36" i="1" s="1"/>
  <c r="BM36" i="1" s="1"/>
  <c r="AW101" i="1"/>
  <c r="AW34" i="1"/>
  <c r="AW16" i="1"/>
  <c r="AW55" i="1"/>
  <c r="AW119" i="1"/>
  <c r="AW19" i="1"/>
  <c r="AW83" i="1"/>
  <c r="AW91" i="1"/>
  <c r="AW106" i="1"/>
  <c r="AW47" i="1"/>
  <c r="AW39" i="1"/>
  <c r="AW111" i="1"/>
  <c r="AF121" i="1"/>
  <c r="BK121" i="1"/>
  <c r="BL121" i="1" s="1"/>
  <c r="BM121" i="1" s="1"/>
  <c r="AW114" i="1"/>
  <c r="AW70" i="1"/>
  <c r="AW85" i="1"/>
  <c r="AW100" i="1"/>
  <c r="AW105" i="1"/>
  <c r="AW75" i="1"/>
  <c r="AF103" i="1"/>
  <c r="AF111" i="1"/>
  <c r="AW110" i="1"/>
  <c r="AW112" i="1"/>
  <c r="AW15" i="1"/>
  <c r="AF61" i="1"/>
  <c r="AW115" i="1"/>
  <c r="AW20" i="1"/>
  <c r="BK79" i="1"/>
  <c r="BL79" i="1" s="1"/>
  <c r="BM79" i="1" s="1"/>
  <c r="AW117" i="1"/>
  <c r="AW25" i="1"/>
  <c r="AF107" i="1"/>
  <c r="AF119" i="1"/>
  <c r="BK103" i="1"/>
  <c r="BL103" i="1" s="1"/>
  <c r="BM103" i="1" s="1"/>
  <c r="BK91" i="1"/>
  <c r="BL91" i="1" s="1"/>
  <c r="BM91" i="1" s="1"/>
  <c r="AW120" i="1"/>
  <c r="AW30" i="1"/>
  <c r="AW95" i="1"/>
  <c r="AW122" i="1"/>
  <c r="AW35" i="1"/>
  <c r="AW80" i="1"/>
  <c r="AF56" i="1"/>
  <c r="AW40" i="1"/>
  <c r="BK14" i="1"/>
  <c r="BL14" i="1" s="1"/>
  <c r="BM14" i="1" s="1"/>
  <c r="BK37" i="1"/>
  <c r="BL37" i="1" s="1"/>
  <c r="BM37" i="1" s="1"/>
  <c r="AW90" i="1"/>
  <c r="BK89" i="1"/>
  <c r="BL89" i="1" s="1"/>
  <c r="BM89" i="1" s="1"/>
  <c r="AW45" i="1"/>
  <c r="BK13" i="1"/>
  <c r="BL13" i="1" s="1"/>
  <c r="BM13" i="1" s="1"/>
  <c r="AF120" i="1"/>
  <c r="AF96" i="1"/>
  <c r="AF84" i="1"/>
  <c r="AF112" i="1"/>
  <c r="J112" i="1"/>
  <c r="J96" i="1"/>
  <c r="J120" i="1"/>
  <c r="J119" i="1"/>
  <c r="AF115" i="1"/>
  <c r="J115" i="1"/>
  <c r="J111" i="1"/>
  <c r="J102" i="1"/>
  <c r="J91" i="1"/>
  <c r="J79" i="1"/>
  <c r="AF65" i="1"/>
  <c r="J65" i="1"/>
  <c r="AF123" i="1"/>
  <c r="J123" i="1"/>
  <c r="J121" i="1"/>
  <c r="AF109" i="1"/>
  <c r="J109" i="1"/>
  <c r="J107" i="1"/>
  <c r="AF105" i="1"/>
  <c r="J105" i="1"/>
  <c r="J103" i="1"/>
  <c r="AF100" i="1"/>
  <c r="J89" i="1"/>
  <c r="J94" i="1"/>
  <c r="J92" i="1"/>
  <c r="J84" i="1"/>
  <c r="AF82" i="1"/>
  <c r="J82" i="1"/>
  <c r="AF80" i="1"/>
  <c r="J80" i="1"/>
  <c r="AF63" i="1"/>
  <c r="J63" i="1"/>
  <c r="J61" i="1"/>
  <c r="AF116" i="1"/>
  <c r="J116" i="1"/>
  <c r="AF86" i="1"/>
  <c r="J86" i="1"/>
  <c r="J58" i="1"/>
  <c r="AF70" i="1"/>
  <c r="J70" i="1"/>
  <c r="J73" i="1"/>
  <c r="AF76" i="1"/>
  <c r="J76" i="1"/>
  <c r="AF57" i="1"/>
  <c r="J57" i="1"/>
  <c r="J56" i="1"/>
  <c r="AF53" i="1"/>
  <c r="J53" i="1"/>
  <c r="J55" i="1"/>
  <c r="AF50" i="1"/>
  <c r="AF44" i="1"/>
  <c r="J44" i="1"/>
  <c r="AF40" i="1"/>
  <c r="J40" i="1"/>
  <c r="J37" i="1"/>
  <c r="AF36" i="1"/>
  <c r="J36" i="1"/>
  <c r="AF35" i="1"/>
  <c r="J35" i="1"/>
  <c r="J33" i="1"/>
  <c r="AF32" i="1"/>
  <c r="AF27" i="1"/>
  <c r="J27" i="1"/>
  <c r="AF21" i="1"/>
  <c r="J21" i="1"/>
  <c r="AF19" i="1"/>
  <c r="J19" i="1"/>
  <c r="AF17" i="1"/>
  <c r="J17" i="1"/>
  <c r="AF14" i="1"/>
  <c r="AF13" i="1"/>
  <c r="J13" i="1"/>
  <c r="AD9" i="1"/>
  <c r="AZ10" i="1" l="1"/>
  <c r="AZ11" i="1"/>
  <c r="AZ12" i="1"/>
  <c r="AZ9" i="1"/>
  <c r="G98" i="2"/>
  <c r="G99" i="2"/>
  <c r="G100" i="2"/>
  <c r="G101" i="2"/>
  <c r="G102" i="2"/>
  <c r="G103" i="2"/>
  <c r="G104" i="2"/>
  <c r="G105" i="2"/>
  <c r="G97" i="2"/>
  <c r="AP10" i="1"/>
  <c r="AQ10" i="1"/>
  <c r="AR10" i="1"/>
  <c r="AS10" i="1"/>
  <c r="AT10" i="1"/>
  <c r="AU10" i="1"/>
  <c r="AV10" i="1"/>
  <c r="AP11" i="1"/>
  <c r="AQ11" i="1"/>
  <c r="AR11" i="1"/>
  <c r="AS11" i="1"/>
  <c r="AT11" i="1"/>
  <c r="AU11" i="1"/>
  <c r="AV11" i="1"/>
  <c r="AP12" i="1"/>
  <c r="AQ12" i="1"/>
  <c r="AR12" i="1"/>
  <c r="AS12" i="1"/>
  <c r="AT12" i="1"/>
  <c r="AU12" i="1"/>
  <c r="AV12" i="1"/>
  <c r="I9" i="1"/>
  <c r="I11" i="1"/>
  <c r="J11" i="1" l="1"/>
  <c r="J9" i="1"/>
  <c r="AW12" i="1"/>
  <c r="AX12" i="1" s="1"/>
  <c r="BA12" i="1" s="1"/>
  <c r="AW11" i="1"/>
  <c r="AX11" i="1" s="1"/>
  <c r="BA11" i="1" s="1"/>
  <c r="AW10" i="1"/>
  <c r="AX10" i="1" s="1"/>
  <c r="BA10" i="1" s="1"/>
  <c r="AS9" i="1"/>
  <c r="AV9" i="1"/>
  <c r="AU9" i="1"/>
  <c r="AT9" i="1"/>
  <c r="AR9" i="1"/>
  <c r="AQ9" i="1"/>
  <c r="AP9" i="1"/>
  <c r="AE11" i="1"/>
  <c r="BJ11" i="1" s="1"/>
  <c r="BK11" i="1" s="1"/>
  <c r="BL11" i="1" s="1"/>
  <c r="BM11" i="1" s="1"/>
  <c r="AX26" i="1" l="1"/>
  <c r="BA26" i="1" s="1"/>
  <c r="AX66" i="1"/>
  <c r="BA66" i="1" s="1"/>
  <c r="AX86" i="1"/>
  <c r="BA86" i="1" s="1"/>
  <c r="AX106" i="1"/>
  <c r="BA106" i="1" s="1"/>
  <c r="AX46" i="1"/>
  <c r="BA46" i="1" s="1"/>
  <c r="AX34" i="1"/>
  <c r="BA34" i="1" s="1"/>
  <c r="AX105" i="1"/>
  <c r="BA105" i="1" s="1"/>
  <c r="AX85" i="1"/>
  <c r="BA85" i="1" s="1"/>
  <c r="AX65" i="1"/>
  <c r="BA65" i="1" s="1"/>
  <c r="AX45" i="1"/>
  <c r="BA45" i="1" s="1"/>
  <c r="AX25" i="1"/>
  <c r="BA25" i="1" s="1"/>
  <c r="AX122" i="1"/>
  <c r="BA122" i="1" s="1"/>
  <c r="AX102" i="1"/>
  <c r="BA102" i="1" s="1"/>
  <c r="AX82" i="1"/>
  <c r="BA82" i="1" s="1"/>
  <c r="AX62" i="1"/>
  <c r="BA62" i="1" s="1"/>
  <c r="AX42" i="1"/>
  <c r="BA42" i="1" s="1"/>
  <c r="AX22" i="1"/>
  <c r="BA22" i="1" s="1"/>
  <c r="AX119" i="1"/>
  <c r="BA119" i="1" s="1"/>
  <c r="AX99" i="1"/>
  <c r="BA99" i="1" s="1"/>
  <c r="AX79" i="1"/>
  <c r="BA79" i="1" s="1"/>
  <c r="AX59" i="1"/>
  <c r="BA59" i="1" s="1"/>
  <c r="AX39" i="1"/>
  <c r="BA39" i="1" s="1"/>
  <c r="AX19" i="1"/>
  <c r="BA19" i="1" s="1"/>
  <c r="AX116" i="1"/>
  <c r="BA116" i="1" s="1"/>
  <c r="AX96" i="1"/>
  <c r="BA96" i="1" s="1"/>
  <c r="AX76" i="1"/>
  <c r="BA76" i="1" s="1"/>
  <c r="AX56" i="1"/>
  <c r="BA56" i="1" s="1"/>
  <c r="AX36" i="1"/>
  <c r="BA36" i="1" s="1"/>
  <c r="AX16" i="1"/>
  <c r="BA16" i="1" s="1"/>
  <c r="AX123" i="1"/>
  <c r="BA123" i="1" s="1"/>
  <c r="AX120" i="1"/>
  <c r="BA120" i="1" s="1"/>
  <c r="BD120" i="1" s="1"/>
  <c r="AX100" i="1"/>
  <c r="BA100" i="1" s="1"/>
  <c r="AX60" i="1"/>
  <c r="BA60" i="1" s="1"/>
  <c r="AX17" i="1"/>
  <c r="BA17" i="1" s="1"/>
  <c r="AX51" i="1"/>
  <c r="BA51" i="1" s="1"/>
  <c r="AX108" i="1"/>
  <c r="BA108" i="1" s="1"/>
  <c r="AX68" i="1"/>
  <c r="BA68" i="1" s="1"/>
  <c r="AX113" i="1"/>
  <c r="BA113" i="1" s="1"/>
  <c r="AX73" i="1"/>
  <c r="BA73" i="1" s="1"/>
  <c r="AX33" i="1"/>
  <c r="BA33" i="1" s="1"/>
  <c r="AX87" i="1"/>
  <c r="BA87" i="1" s="1"/>
  <c r="AX47" i="1"/>
  <c r="BA47" i="1" s="1"/>
  <c r="AX121" i="1"/>
  <c r="BA121" i="1" s="1"/>
  <c r="AX61" i="1"/>
  <c r="BA61" i="1" s="1"/>
  <c r="AX21" i="1"/>
  <c r="BA21" i="1" s="1"/>
  <c r="AX118" i="1"/>
  <c r="BA118" i="1" s="1"/>
  <c r="AX98" i="1"/>
  <c r="BA98" i="1" s="1"/>
  <c r="AX78" i="1"/>
  <c r="BA78" i="1" s="1"/>
  <c r="AX58" i="1"/>
  <c r="BA58" i="1" s="1"/>
  <c r="AX38" i="1"/>
  <c r="BA38" i="1" s="1"/>
  <c r="AX18" i="1"/>
  <c r="BA18" i="1" s="1"/>
  <c r="AX83" i="1"/>
  <c r="BA83" i="1" s="1"/>
  <c r="AX43" i="1"/>
  <c r="BA43" i="1" s="1"/>
  <c r="AX54" i="1"/>
  <c r="BA54" i="1" s="1"/>
  <c r="AX14" i="1"/>
  <c r="BA14" i="1" s="1"/>
  <c r="AX48" i="1"/>
  <c r="BA48" i="1" s="1"/>
  <c r="AX28" i="1"/>
  <c r="BA28" i="1" s="1"/>
  <c r="AX53" i="1"/>
  <c r="BA53" i="1" s="1"/>
  <c r="AX70" i="1"/>
  <c r="BA70" i="1" s="1"/>
  <c r="AX27" i="1"/>
  <c r="BA27" i="1" s="1"/>
  <c r="AX104" i="1"/>
  <c r="BA104" i="1" s="1"/>
  <c r="AX84" i="1"/>
  <c r="BA84" i="1" s="1"/>
  <c r="AX64" i="1"/>
  <c r="BA64" i="1" s="1"/>
  <c r="AX44" i="1"/>
  <c r="BA44" i="1" s="1"/>
  <c r="AX24" i="1"/>
  <c r="BA24" i="1" s="1"/>
  <c r="AX81" i="1"/>
  <c r="BA81" i="1" s="1"/>
  <c r="AX41" i="1"/>
  <c r="BA41" i="1" s="1"/>
  <c r="AX115" i="1"/>
  <c r="BA115" i="1" s="1"/>
  <c r="AX63" i="1"/>
  <c r="BA63" i="1" s="1"/>
  <c r="AX23" i="1"/>
  <c r="BA23" i="1" s="1"/>
  <c r="AX117" i="1"/>
  <c r="BA117" i="1" s="1"/>
  <c r="AX93" i="1"/>
  <c r="BA93" i="1" s="1"/>
  <c r="AX107" i="1"/>
  <c r="BA107" i="1" s="1"/>
  <c r="AX67" i="1"/>
  <c r="BA67" i="1" s="1"/>
  <c r="AX101" i="1"/>
  <c r="BA101" i="1" s="1"/>
  <c r="AX95" i="1"/>
  <c r="BA95" i="1" s="1"/>
  <c r="AX75" i="1"/>
  <c r="BA75" i="1" s="1"/>
  <c r="AX55" i="1"/>
  <c r="BA55" i="1" s="1"/>
  <c r="AX35" i="1"/>
  <c r="BA35" i="1" s="1"/>
  <c r="AX15" i="1"/>
  <c r="BA15" i="1" s="1"/>
  <c r="AX112" i="1"/>
  <c r="BA112" i="1" s="1"/>
  <c r="AX92" i="1"/>
  <c r="BA92" i="1" s="1"/>
  <c r="AX72" i="1"/>
  <c r="BA72" i="1" s="1"/>
  <c r="AX52" i="1"/>
  <c r="BA52" i="1" s="1"/>
  <c r="AX32" i="1"/>
  <c r="BA32" i="1" s="1"/>
  <c r="AX103" i="1"/>
  <c r="BA103" i="1" s="1"/>
  <c r="AX80" i="1"/>
  <c r="BA80" i="1" s="1"/>
  <c r="AX40" i="1"/>
  <c r="BA40" i="1" s="1"/>
  <c r="AX20" i="1"/>
  <c r="BA20" i="1" s="1"/>
  <c r="AX97" i="1"/>
  <c r="BA97" i="1" s="1"/>
  <c r="AX77" i="1"/>
  <c r="BA77" i="1" s="1"/>
  <c r="AX57" i="1"/>
  <c r="BA57" i="1" s="1"/>
  <c r="AX37" i="1"/>
  <c r="BA37" i="1" s="1"/>
  <c r="AX114" i="1"/>
  <c r="BA114" i="1" s="1"/>
  <c r="AX94" i="1"/>
  <c r="BA94" i="1" s="1"/>
  <c r="AX74" i="1"/>
  <c r="BA74" i="1" s="1"/>
  <c r="AX111" i="1"/>
  <c r="BA111" i="1" s="1"/>
  <c r="AX91" i="1"/>
  <c r="BA91" i="1" s="1"/>
  <c r="AX71" i="1"/>
  <c r="BA71" i="1" s="1"/>
  <c r="AX31" i="1"/>
  <c r="BA31" i="1" s="1"/>
  <c r="AX88" i="1"/>
  <c r="BA88" i="1" s="1"/>
  <c r="AX13" i="1"/>
  <c r="BA13" i="1" s="1"/>
  <c r="AX110" i="1"/>
  <c r="BA110" i="1" s="1"/>
  <c r="AX90" i="1"/>
  <c r="BA90" i="1" s="1"/>
  <c r="AX50" i="1"/>
  <c r="BA50" i="1" s="1"/>
  <c r="AX30" i="1"/>
  <c r="BA30" i="1" s="1"/>
  <c r="AX124" i="1"/>
  <c r="BA124" i="1" s="1"/>
  <c r="AX109" i="1"/>
  <c r="BA109" i="1" s="1"/>
  <c r="AX89" i="1"/>
  <c r="BA89" i="1" s="1"/>
  <c r="AX69" i="1"/>
  <c r="BA69" i="1" s="1"/>
  <c r="AX49" i="1"/>
  <c r="BA49" i="1" s="1"/>
  <c r="AX29" i="1"/>
  <c r="BA29" i="1" s="1"/>
  <c r="AF11" i="1"/>
  <c r="BD10" i="1"/>
  <c r="BB10" i="1"/>
  <c r="BC10" i="1" s="1"/>
  <c r="BB12" i="1"/>
  <c r="BC12" i="1" s="1"/>
  <c r="BD12" i="1"/>
  <c r="BD11" i="1"/>
  <c r="BB11" i="1"/>
  <c r="BC11" i="1" s="1"/>
  <c r="AW9" i="1"/>
  <c r="BD71" i="1" l="1"/>
  <c r="BB71" i="1"/>
  <c r="BC71" i="1" s="1"/>
  <c r="BB91" i="1"/>
  <c r="BC91" i="1" s="1"/>
  <c r="BE91" i="1" s="1"/>
  <c r="BD91" i="1"/>
  <c r="BB94" i="1"/>
  <c r="BC94" i="1" s="1"/>
  <c r="BD94" i="1"/>
  <c r="BB95" i="1"/>
  <c r="BC95" i="1" s="1"/>
  <c r="BD95" i="1"/>
  <c r="BD48" i="1"/>
  <c r="BB48" i="1"/>
  <c r="BC48" i="1" s="1"/>
  <c r="BD108" i="1"/>
  <c r="BB108" i="1"/>
  <c r="BC108" i="1" s="1"/>
  <c r="BD42" i="1"/>
  <c r="BB42" i="1"/>
  <c r="BC42" i="1" s="1"/>
  <c r="BB70" i="1"/>
  <c r="BC70" i="1" s="1"/>
  <c r="BD70" i="1"/>
  <c r="BB53" i="1"/>
  <c r="BC53" i="1" s="1"/>
  <c r="BD53" i="1"/>
  <c r="BB75" i="1"/>
  <c r="BC75" i="1" s="1"/>
  <c r="BD75" i="1"/>
  <c r="BD114" i="1"/>
  <c r="BB114" i="1"/>
  <c r="BC114" i="1" s="1"/>
  <c r="BD67" i="1"/>
  <c r="BB67" i="1"/>
  <c r="BC67" i="1" s="1"/>
  <c r="BD43" i="1"/>
  <c r="BB43" i="1"/>
  <c r="BC43" i="1" s="1"/>
  <c r="BB25" i="1"/>
  <c r="BC25" i="1" s="1"/>
  <c r="BD25" i="1"/>
  <c r="BD40" i="1"/>
  <c r="BB40" i="1"/>
  <c r="BC40" i="1" s="1"/>
  <c r="BD63" i="1"/>
  <c r="BB63" i="1"/>
  <c r="BC63" i="1" s="1"/>
  <c r="BB58" i="1"/>
  <c r="BC58" i="1" s="1"/>
  <c r="BD58" i="1"/>
  <c r="BB16" i="1"/>
  <c r="BC16" i="1" s="1"/>
  <c r="BD16" i="1"/>
  <c r="BD65" i="1"/>
  <c r="BB65" i="1"/>
  <c r="BC65" i="1" s="1"/>
  <c r="BD79" i="1"/>
  <c r="BB79" i="1"/>
  <c r="BC79" i="1" s="1"/>
  <c r="BD55" i="1"/>
  <c r="BB55" i="1"/>
  <c r="BC55" i="1" s="1"/>
  <c r="BD62" i="1"/>
  <c r="BB62" i="1"/>
  <c r="BC62" i="1" s="1"/>
  <c r="BD93" i="1"/>
  <c r="BB93" i="1"/>
  <c r="BC93" i="1" s="1"/>
  <c r="BD89" i="1"/>
  <c r="BB89" i="1"/>
  <c r="BC89" i="1" s="1"/>
  <c r="BB36" i="1"/>
  <c r="BC36" i="1" s="1"/>
  <c r="BD36" i="1"/>
  <c r="BD85" i="1"/>
  <c r="BB85" i="1"/>
  <c r="BC85" i="1" s="1"/>
  <c r="BD73" i="1"/>
  <c r="BB73" i="1"/>
  <c r="BC73" i="1" s="1"/>
  <c r="BD17" i="1"/>
  <c r="BB17" i="1"/>
  <c r="BC17" i="1" s="1"/>
  <c r="BD122" i="1"/>
  <c r="BB122" i="1"/>
  <c r="BC122" i="1" s="1"/>
  <c r="BD97" i="1"/>
  <c r="BB97" i="1"/>
  <c r="BC97" i="1" s="1"/>
  <c r="BB23" i="1"/>
  <c r="BC23" i="1" s="1"/>
  <c r="BD23" i="1"/>
  <c r="BD78" i="1"/>
  <c r="BB78" i="1"/>
  <c r="BC78" i="1" s="1"/>
  <c r="BB30" i="1"/>
  <c r="BC30" i="1" s="1"/>
  <c r="BD30" i="1"/>
  <c r="BD103" i="1"/>
  <c r="BB103" i="1"/>
  <c r="BC103" i="1" s="1"/>
  <c r="BD41" i="1"/>
  <c r="BB41" i="1"/>
  <c r="BC41" i="1" s="1"/>
  <c r="BD98" i="1"/>
  <c r="BB98" i="1"/>
  <c r="BC98" i="1" s="1"/>
  <c r="BB56" i="1"/>
  <c r="BC56" i="1" s="1"/>
  <c r="BD56" i="1"/>
  <c r="BD105" i="1"/>
  <c r="BB105" i="1"/>
  <c r="BC105" i="1" s="1"/>
  <c r="BD102" i="1"/>
  <c r="BB102" i="1"/>
  <c r="BC102" i="1" s="1"/>
  <c r="BE102" i="1" s="1"/>
  <c r="BF102" i="1" s="1"/>
  <c r="BG102" i="1" s="1"/>
  <c r="BH102" i="1" s="1"/>
  <c r="BI102" i="1" s="1"/>
  <c r="BD123" i="1"/>
  <c r="BB123" i="1"/>
  <c r="BC123" i="1" s="1"/>
  <c r="BB118" i="1"/>
  <c r="BC118" i="1" s="1"/>
  <c r="BD118" i="1"/>
  <c r="BD76" i="1"/>
  <c r="BB76" i="1"/>
  <c r="BC76" i="1" s="1"/>
  <c r="BD34" i="1"/>
  <c r="BB34" i="1"/>
  <c r="BC34" i="1" s="1"/>
  <c r="BB33" i="1"/>
  <c r="BC33" i="1" s="1"/>
  <c r="BD33" i="1"/>
  <c r="BB113" i="1"/>
  <c r="BC113" i="1" s="1"/>
  <c r="BD113" i="1"/>
  <c r="BB60" i="1"/>
  <c r="BC60" i="1" s="1"/>
  <c r="BD60" i="1"/>
  <c r="BD117" i="1"/>
  <c r="BB117" i="1"/>
  <c r="BC117" i="1" s="1"/>
  <c r="BD80" i="1"/>
  <c r="BB80" i="1"/>
  <c r="BC80" i="1" s="1"/>
  <c r="BE80" i="1" s="1"/>
  <c r="BB21" i="1"/>
  <c r="BC21" i="1" s="1"/>
  <c r="BD21" i="1"/>
  <c r="BD96" i="1"/>
  <c r="BB96" i="1"/>
  <c r="BC96" i="1" s="1"/>
  <c r="BD46" i="1"/>
  <c r="BB46" i="1"/>
  <c r="BC46" i="1" s="1"/>
  <c r="BD74" i="1"/>
  <c r="BB74" i="1"/>
  <c r="BC74" i="1" s="1"/>
  <c r="BB51" i="1"/>
  <c r="BC51" i="1" s="1"/>
  <c r="BD51" i="1"/>
  <c r="BD57" i="1"/>
  <c r="BB57" i="1"/>
  <c r="BC57" i="1" s="1"/>
  <c r="BB120" i="1"/>
  <c r="BC120" i="1" s="1"/>
  <c r="BE120" i="1" s="1"/>
  <c r="BF120" i="1" s="1"/>
  <c r="BG120" i="1" s="1"/>
  <c r="BH120" i="1" s="1"/>
  <c r="BI120" i="1" s="1"/>
  <c r="BD124" i="1"/>
  <c r="BB124" i="1"/>
  <c r="BC124" i="1" s="1"/>
  <c r="BD52" i="1"/>
  <c r="BB52" i="1"/>
  <c r="BC52" i="1" s="1"/>
  <c r="BD116" i="1"/>
  <c r="BB116" i="1"/>
  <c r="BC116" i="1" s="1"/>
  <c r="BD106" i="1"/>
  <c r="BB106" i="1"/>
  <c r="BC106" i="1" s="1"/>
  <c r="BB27" i="1"/>
  <c r="BC27" i="1" s="1"/>
  <c r="BD27" i="1"/>
  <c r="BB35" i="1"/>
  <c r="BC35" i="1" s="1"/>
  <c r="BE35" i="1" s="1"/>
  <c r="BF35" i="1" s="1"/>
  <c r="BG35" i="1" s="1"/>
  <c r="BH35" i="1" s="1"/>
  <c r="BI35" i="1" s="1"/>
  <c r="BD35" i="1"/>
  <c r="BD119" i="1"/>
  <c r="BB119" i="1"/>
  <c r="BC119" i="1" s="1"/>
  <c r="BE119" i="1" s="1"/>
  <c r="BD28" i="1"/>
  <c r="BB28" i="1"/>
  <c r="BC28" i="1" s="1"/>
  <c r="BD82" i="1"/>
  <c r="BB82" i="1"/>
  <c r="BC82" i="1" s="1"/>
  <c r="BD49" i="1"/>
  <c r="BB49" i="1"/>
  <c r="BC49" i="1" s="1"/>
  <c r="BD83" i="1"/>
  <c r="BB83" i="1"/>
  <c r="BC83" i="1" s="1"/>
  <c r="BD18" i="1"/>
  <c r="BB18" i="1"/>
  <c r="BC18" i="1" s="1"/>
  <c r="BD20" i="1"/>
  <c r="BB20" i="1"/>
  <c r="BC20" i="1" s="1"/>
  <c r="BB115" i="1"/>
  <c r="BC115" i="1" s="1"/>
  <c r="BE115" i="1" s="1"/>
  <c r="BF115" i="1" s="1"/>
  <c r="BG115" i="1" s="1"/>
  <c r="BH115" i="1" s="1"/>
  <c r="BI115" i="1" s="1"/>
  <c r="BD115" i="1"/>
  <c r="BD32" i="1"/>
  <c r="BB32" i="1"/>
  <c r="BC32" i="1" s="1"/>
  <c r="BD44" i="1"/>
  <c r="BB44" i="1"/>
  <c r="BC44" i="1" s="1"/>
  <c r="BB13" i="1"/>
  <c r="BC13" i="1" s="1"/>
  <c r="BE13" i="1" s="1"/>
  <c r="BF13" i="1" s="1"/>
  <c r="BG13" i="1" s="1"/>
  <c r="BH13" i="1" s="1"/>
  <c r="BI13" i="1" s="1"/>
  <c r="BD13" i="1"/>
  <c r="BD72" i="1"/>
  <c r="BB72" i="1"/>
  <c r="BC72" i="1" s="1"/>
  <c r="BD64" i="1"/>
  <c r="BB64" i="1"/>
  <c r="BC64" i="1" s="1"/>
  <c r="BB121" i="1"/>
  <c r="BC121" i="1" s="1"/>
  <c r="BD121" i="1"/>
  <c r="BD19" i="1"/>
  <c r="BB19" i="1"/>
  <c r="BC19" i="1" s="1"/>
  <c r="BD86" i="1"/>
  <c r="BB86" i="1"/>
  <c r="BC86" i="1" s="1"/>
  <c r="BB15" i="1"/>
  <c r="BC15" i="1" s="1"/>
  <c r="BD15" i="1"/>
  <c r="BD99" i="1"/>
  <c r="BB99" i="1"/>
  <c r="BC99" i="1" s="1"/>
  <c r="BB111" i="1"/>
  <c r="BC111" i="1" s="1"/>
  <c r="BE111" i="1" s="1"/>
  <c r="BD111" i="1"/>
  <c r="BD68" i="1"/>
  <c r="BB68" i="1"/>
  <c r="BC68" i="1" s="1"/>
  <c r="BB101" i="1"/>
  <c r="BC101" i="1" s="1"/>
  <c r="BD101" i="1"/>
  <c r="BD37" i="1"/>
  <c r="BB37" i="1"/>
  <c r="BC37" i="1" s="1"/>
  <c r="BD107" i="1"/>
  <c r="BB107" i="1"/>
  <c r="BC107" i="1" s="1"/>
  <c r="BD100" i="1"/>
  <c r="BB100" i="1"/>
  <c r="BC100" i="1" s="1"/>
  <c r="BE100" i="1" s="1"/>
  <c r="BD69" i="1"/>
  <c r="BB69" i="1"/>
  <c r="BC69" i="1" s="1"/>
  <c r="BD38" i="1"/>
  <c r="BB38" i="1"/>
  <c r="BC38" i="1" s="1"/>
  <c r="BD109" i="1"/>
  <c r="BB109" i="1"/>
  <c r="BC109" i="1" s="1"/>
  <c r="BB81" i="1"/>
  <c r="BC81" i="1" s="1"/>
  <c r="BD81" i="1"/>
  <c r="BB90" i="1"/>
  <c r="BC90" i="1" s="1"/>
  <c r="BD90" i="1"/>
  <c r="BB61" i="1"/>
  <c r="BC61" i="1" s="1"/>
  <c r="BE61" i="1" s="1"/>
  <c r="BF61" i="1" s="1"/>
  <c r="BG61" i="1" s="1"/>
  <c r="BH61" i="1" s="1"/>
  <c r="BI61" i="1" s="1"/>
  <c r="BD61" i="1"/>
  <c r="BD88" i="1"/>
  <c r="BB88" i="1"/>
  <c r="BC88" i="1" s="1"/>
  <c r="BD92" i="1"/>
  <c r="BB92" i="1"/>
  <c r="BC92" i="1" s="1"/>
  <c r="BE92" i="1" s="1"/>
  <c r="BD84" i="1"/>
  <c r="BB84" i="1"/>
  <c r="BC84" i="1" s="1"/>
  <c r="BE84" i="1" s="1"/>
  <c r="BD47" i="1"/>
  <c r="BB47" i="1"/>
  <c r="BC47" i="1" s="1"/>
  <c r="BB39" i="1"/>
  <c r="BC39" i="1" s="1"/>
  <c r="BD39" i="1"/>
  <c r="BD66" i="1"/>
  <c r="BB66" i="1"/>
  <c r="BC66" i="1" s="1"/>
  <c r="BB22" i="1"/>
  <c r="BC22" i="1" s="1"/>
  <c r="BD22" i="1"/>
  <c r="BD54" i="1"/>
  <c r="BB54" i="1"/>
  <c r="BC54" i="1" s="1"/>
  <c r="BB29" i="1"/>
  <c r="BC29" i="1" s="1"/>
  <c r="BD29" i="1"/>
  <c r="BD77" i="1"/>
  <c r="BB77" i="1"/>
  <c r="BC77" i="1" s="1"/>
  <c r="BE76" i="1" s="1"/>
  <c r="BF76" i="1" s="1"/>
  <c r="BG76" i="1" s="1"/>
  <c r="BH76" i="1" s="1"/>
  <c r="BI76" i="1" s="1"/>
  <c r="BD45" i="1"/>
  <c r="BB45" i="1"/>
  <c r="BC45" i="1" s="1"/>
  <c r="BD50" i="1"/>
  <c r="BB50" i="1"/>
  <c r="BC50" i="1" s="1"/>
  <c r="BB24" i="1"/>
  <c r="BC24" i="1" s="1"/>
  <c r="BD24" i="1"/>
  <c r="BB110" i="1"/>
  <c r="BC110" i="1" s="1"/>
  <c r="BD110" i="1"/>
  <c r="BB31" i="1"/>
  <c r="BC31" i="1" s="1"/>
  <c r="BD31" i="1"/>
  <c r="BB112" i="1"/>
  <c r="BC112" i="1" s="1"/>
  <c r="BD112" i="1"/>
  <c r="BD104" i="1"/>
  <c r="BB104" i="1"/>
  <c r="BC104" i="1" s="1"/>
  <c r="BD87" i="1"/>
  <c r="BB87" i="1"/>
  <c r="BC87" i="1" s="1"/>
  <c r="BB59" i="1"/>
  <c r="BC59" i="1" s="1"/>
  <c r="BD59" i="1"/>
  <c r="BB26" i="1"/>
  <c r="BC26" i="1" s="1"/>
  <c r="BD26" i="1"/>
  <c r="BD14" i="1"/>
  <c r="BB14" i="1"/>
  <c r="BC14" i="1" s="1"/>
  <c r="BE11" i="1"/>
  <c r="BF11" i="1" s="1"/>
  <c r="BG11" i="1" s="1"/>
  <c r="BH11" i="1" s="1"/>
  <c r="BI11" i="1" s="1"/>
  <c r="AX9" i="1"/>
  <c r="BA9" i="1" s="1"/>
  <c r="O53" i="2"/>
  <c r="O54" i="2"/>
  <c r="O55" i="2"/>
  <c r="O56" i="2"/>
  <c r="O52" i="2"/>
  <c r="BE27" i="1" l="1"/>
  <c r="BF27" i="1" s="1"/>
  <c r="BG27" i="1" s="1"/>
  <c r="BH27" i="1" s="1"/>
  <c r="BI27" i="1" s="1"/>
  <c r="BE116" i="1"/>
  <c r="BF116" i="1" s="1"/>
  <c r="BG116" i="1" s="1"/>
  <c r="BH116" i="1" s="1"/>
  <c r="BI116" i="1" s="1"/>
  <c r="BE37" i="1"/>
  <c r="BF37" i="1" s="1"/>
  <c r="BG37" i="1" s="1"/>
  <c r="BH37" i="1" s="1"/>
  <c r="BI37" i="1" s="1"/>
  <c r="BE57" i="1"/>
  <c r="BF57" i="1" s="1"/>
  <c r="BG57" i="1" s="1"/>
  <c r="BH57" i="1" s="1"/>
  <c r="BI57" i="1" s="1"/>
  <c r="BE112" i="1"/>
  <c r="BF112" i="1" s="1"/>
  <c r="BG112" i="1" s="1"/>
  <c r="BH112" i="1" s="1"/>
  <c r="BI112" i="1" s="1"/>
  <c r="BF80" i="1"/>
  <c r="BG80" i="1" s="1"/>
  <c r="BH80" i="1" s="1"/>
  <c r="BI80" i="1" s="1"/>
  <c r="BE103" i="1"/>
  <c r="BF103" i="1" s="1"/>
  <c r="BG103" i="1" s="1"/>
  <c r="BH103" i="1" s="1"/>
  <c r="BI103" i="1" s="1"/>
  <c r="BE17" i="1"/>
  <c r="BF17" i="1" s="1"/>
  <c r="BG17" i="1" s="1"/>
  <c r="BH17" i="1" s="1"/>
  <c r="BI17" i="1" s="1"/>
  <c r="BE63" i="1"/>
  <c r="BF63" i="1" s="1"/>
  <c r="BG63" i="1" s="1"/>
  <c r="BH63" i="1" s="1"/>
  <c r="BI63" i="1" s="1"/>
  <c r="BE82" i="1"/>
  <c r="BF82" i="1" s="1"/>
  <c r="BG82" i="1" s="1"/>
  <c r="BH82" i="1" s="1"/>
  <c r="BI82" i="1" s="1"/>
  <c r="BF92" i="1"/>
  <c r="BG92" i="1" s="1"/>
  <c r="BH92" i="1" s="1"/>
  <c r="BI92" i="1" s="1"/>
  <c r="BE86" i="1"/>
  <c r="BF86" i="1" s="1"/>
  <c r="BG86" i="1" s="1"/>
  <c r="BH86" i="1" s="1"/>
  <c r="BI86" i="1" s="1"/>
  <c r="BE109" i="1"/>
  <c r="BF109" i="1" s="1"/>
  <c r="BG109" i="1" s="1"/>
  <c r="BH109" i="1" s="1"/>
  <c r="BI109" i="1" s="1"/>
  <c r="BE73" i="1"/>
  <c r="BF73" i="1" s="1"/>
  <c r="BG73" i="1" s="1"/>
  <c r="BH73" i="1" s="1"/>
  <c r="BI73" i="1" s="1"/>
  <c r="BE94" i="1"/>
  <c r="BF94" i="1" s="1"/>
  <c r="BG94" i="1" s="1"/>
  <c r="BH94" i="1" s="1"/>
  <c r="BI94" i="1" s="1"/>
  <c r="BE96" i="1"/>
  <c r="BF96" i="1" s="1"/>
  <c r="BG96" i="1" s="1"/>
  <c r="BH96" i="1" s="1"/>
  <c r="BI96" i="1" s="1"/>
  <c r="BE79" i="1"/>
  <c r="BF79" i="1" s="1"/>
  <c r="BG79" i="1" s="1"/>
  <c r="BH79" i="1" s="1"/>
  <c r="BI79" i="1" s="1"/>
  <c r="BE70" i="1"/>
  <c r="BF70" i="1" s="1"/>
  <c r="BG70" i="1" s="1"/>
  <c r="BH70" i="1" s="1"/>
  <c r="BI70" i="1" s="1"/>
  <c r="BE65" i="1"/>
  <c r="BF65" i="1" s="1"/>
  <c r="BG65" i="1" s="1"/>
  <c r="BH65" i="1" s="1"/>
  <c r="BI65" i="1" s="1"/>
  <c r="BE56" i="1"/>
  <c r="BF56" i="1" s="1"/>
  <c r="BG56" i="1" s="1"/>
  <c r="BH56" i="1" s="1"/>
  <c r="BI56" i="1" s="1"/>
  <c r="BE21" i="1"/>
  <c r="BF21" i="1" s="1"/>
  <c r="BG21" i="1" s="1"/>
  <c r="BH21" i="1" s="1"/>
  <c r="BI21" i="1" s="1"/>
  <c r="BE19" i="1"/>
  <c r="BF19" i="1" s="1"/>
  <c r="BF84" i="1"/>
  <c r="BG84" i="1" s="1"/>
  <c r="BH84" i="1" s="1"/>
  <c r="BI84" i="1" s="1"/>
  <c r="BE40" i="1"/>
  <c r="BF40" i="1" s="1"/>
  <c r="BG40" i="1" s="1"/>
  <c r="BE36" i="1"/>
  <c r="BF36" i="1" s="1"/>
  <c r="BG36" i="1" s="1"/>
  <c r="BH36" i="1" s="1"/>
  <c r="BI36" i="1" s="1"/>
  <c r="BE105" i="1"/>
  <c r="BF105" i="1" s="1"/>
  <c r="BG105" i="1" s="1"/>
  <c r="BH105" i="1" s="1"/>
  <c r="BI105" i="1" s="1"/>
  <c r="BE107" i="1"/>
  <c r="BF107" i="1" s="1"/>
  <c r="BG107" i="1" s="1"/>
  <c r="BH107" i="1" s="1"/>
  <c r="BI107" i="1" s="1"/>
  <c r="BE89" i="1"/>
  <c r="BF89" i="1" s="1"/>
  <c r="BG89" i="1" s="1"/>
  <c r="BH89" i="1" s="1"/>
  <c r="BI89" i="1" s="1"/>
  <c r="BE123" i="1"/>
  <c r="BF123" i="1" s="1"/>
  <c r="BG123" i="1" s="1"/>
  <c r="BH123" i="1" s="1"/>
  <c r="BI123" i="1" s="1"/>
  <c r="BE33" i="1"/>
  <c r="BF33" i="1" s="1"/>
  <c r="BG33" i="1" s="1"/>
  <c r="BH33" i="1" s="1"/>
  <c r="BI33" i="1" s="1"/>
  <c r="BE53" i="1"/>
  <c r="BF53" i="1" s="1"/>
  <c r="BG53" i="1" s="1"/>
  <c r="BH53" i="1" s="1"/>
  <c r="BI53" i="1" s="1"/>
  <c r="BE50" i="1"/>
  <c r="BF50" i="1" s="1"/>
  <c r="BG50" i="1" s="1"/>
  <c r="BE44" i="1"/>
  <c r="BF44" i="1" s="1"/>
  <c r="BG44" i="1" s="1"/>
  <c r="BF119" i="1"/>
  <c r="BG119" i="1" s="1"/>
  <c r="BH119" i="1" s="1"/>
  <c r="BI119" i="1" s="1"/>
  <c r="BE121" i="1"/>
  <c r="BF121" i="1" s="1"/>
  <c r="BG121" i="1" s="1"/>
  <c r="BH121" i="1" s="1"/>
  <c r="BI121" i="1" s="1"/>
  <c r="BF91" i="1"/>
  <c r="BG91" i="1" s="1"/>
  <c r="BH91" i="1" s="1"/>
  <c r="BI91" i="1" s="1"/>
  <c r="BE14" i="1"/>
  <c r="BF14" i="1" s="1"/>
  <c r="BG14" i="1" s="1"/>
  <c r="BH14" i="1" s="1"/>
  <c r="BI14" i="1" s="1"/>
  <c r="BF100" i="1"/>
  <c r="BG100" i="1" s="1"/>
  <c r="BH100" i="1" s="1"/>
  <c r="BI100" i="1" s="1"/>
  <c r="BE32" i="1"/>
  <c r="BF32" i="1" s="1"/>
  <c r="BG32" i="1" s="1"/>
  <c r="BH32" i="1" s="1"/>
  <c r="BI32" i="1" s="1"/>
  <c r="BE55" i="1"/>
  <c r="BF55" i="1" s="1"/>
  <c r="BG55" i="1" s="1"/>
  <c r="BH55" i="1" s="1"/>
  <c r="BI55" i="1" s="1"/>
  <c r="BE58" i="1"/>
  <c r="BF58" i="1" s="1"/>
  <c r="BG58" i="1" s="1"/>
  <c r="BH58" i="1" s="1"/>
  <c r="BI58" i="1" s="1"/>
  <c r="BF111" i="1"/>
  <c r="BG111" i="1" s="1"/>
  <c r="BH111" i="1" s="1"/>
  <c r="BI111" i="1" s="1"/>
  <c r="BD9" i="1"/>
  <c r="BB9" i="1"/>
  <c r="BC9" i="1" s="1"/>
  <c r="AE9" i="1"/>
  <c r="BH44" i="1" l="1"/>
  <c r="BI44" i="1" s="1"/>
  <c r="BH40" i="1"/>
  <c r="BI40" i="1" s="1"/>
  <c r="BH50" i="1"/>
  <c r="BI50" i="1" s="1"/>
  <c r="BG19" i="1"/>
  <c r="BH19" i="1" s="1"/>
  <c r="BI19" i="1" s="1"/>
  <c r="BJ9" i="1"/>
  <c r="AF9" i="1"/>
  <c r="BE9" i="1"/>
  <c r="BF9" i="1" s="1"/>
  <c r="BK9" i="1"/>
  <c r="BL9" i="1" s="1"/>
  <c r="BM9" i="1" s="1"/>
  <c r="BG9" i="1" l="1"/>
  <c r="BH9" i="1" s="1"/>
  <c r="BI9" i="1" s="1"/>
</calcChain>
</file>

<file path=xl/sharedStrings.xml><?xml version="1.0" encoding="utf-8"?>
<sst xmlns="http://schemas.openxmlformats.org/spreadsheetml/2006/main" count="577" uniqueCount="264">
  <si>
    <t>Identificación del riesgo</t>
  </si>
  <si>
    <t>Fecha</t>
  </si>
  <si>
    <t>Proceso</t>
  </si>
  <si>
    <t>Objetivo</t>
  </si>
  <si>
    <t>Causa</t>
  </si>
  <si>
    <t>Riesgo</t>
  </si>
  <si>
    <t>Valoración del riesgo</t>
  </si>
  <si>
    <t>Responsable</t>
  </si>
  <si>
    <t>Probabilidad</t>
  </si>
  <si>
    <t>Impacto</t>
  </si>
  <si>
    <t>MEDICIÓN DEL RIESGO DE CORRUPCIÓN - PROBABILIDAD</t>
  </si>
  <si>
    <t>Descriptor</t>
  </si>
  <si>
    <t>Descripción</t>
  </si>
  <si>
    <t>Frecuencia</t>
  </si>
  <si>
    <t>Nivel</t>
  </si>
  <si>
    <t>Rara vez</t>
  </si>
  <si>
    <t>Excepcional. Ocurre en circunstancias excepcionales.</t>
  </si>
  <si>
    <t>No se ha presentado en los últimos 5 años</t>
  </si>
  <si>
    <t>Improbable</t>
  </si>
  <si>
    <t>Improbable Puede ocurrir</t>
  </si>
  <si>
    <t>Se presentó una vez en los últimos 5 años</t>
  </si>
  <si>
    <t>Posible</t>
  </si>
  <si>
    <t>Posible. Es posible que suceda.</t>
  </si>
  <si>
    <t>Se presentó una vez en los últimos 2 años</t>
  </si>
  <si>
    <t>Probable</t>
  </si>
  <si>
    <t>Es probable. Ocurre en la mayoría de los casos</t>
  </si>
  <si>
    <t>Se presentó una vez en el último año.</t>
  </si>
  <si>
    <t>Casi seguro</t>
  </si>
  <si>
    <t>Es muy seguro. El evento ocurre en la mayoría de las circunstancias. Es muy seguro que se presente</t>
  </si>
  <si>
    <t>Se ha presentado más de una vez al año.</t>
  </si>
  <si>
    <t>MEDICIÓN DEL RIESGO DE CORRUPCIÓN - IMPACTO</t>
  </si>
  <si>
    <t>N° Riesgo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</si>
  <si>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</si>
  <si>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</si>
  <si>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</si>
  <si>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</si>
  <si>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</si>
  <si>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</si>
  <si>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</si>
  <si>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</si>
  <si>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</si>
  <si>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</si>
  <si>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</si>
  <si>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</si>
  <si>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</si>
  <si>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</si>
  <si>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</si>
  <si>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</si>
  <si>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</si>
  <si>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</si>
  <si>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</si>
  <si>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</si>
  <si>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</si>
  <si>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</si>
  <si>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</si>
  <si>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</si>
  <si>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</si>
  <si>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</si>
  <si>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</si>
  <si>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</si>
  <si>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</si>
  <si>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</si>
  <si>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</t>
  </si>
  <si>
    <t>R32</t>
  </si>
  <si>
    <t>R33</t>
  </si>
  <si>
    <t>R34</t>
  </si>
  <si>
    <t>R35</t>
  </si>
  <si>
    <t>R36</t>
  </si>
  <si>
    <t>R37</t>
  </si>
  <si>
    <t>R38</t>
  </si>
  <si>
    <t>R39</t>
  </si>
  <si>
    <t>R40</t>
  </si>
  <si>
    <t>R41</t>
  </si>
  <si>
    <t>R42</t>
  </si>
  <si>
    <t>R43</t>
  </si>
  <si>
    <t>R44</t>
  </si>
  <si>
    <t>R45</t>
  </si>
  <si>
    <t>R46</t>
  </si>
  <si>
    <t>R47</t>
  </si>
  <si>
    <t>R48</t>
  </si>
  <si>
    <t>R49</t>
  </si>
  <si>
    <t>R50</t>
  </si>
  <si>
    <t>R51</t>
  </si>
  <si>
    <t>N° Control</t>
  </si>
  <si>
    <t>C1</t>
  </si>
  <si>
    <t>C2</t>
  </si>
  <si>
    <t>C3</t>
  </si>
  <si>
    <t>C4</t>
  </si>
  <si>
    <t>C5</t>
  </si>
  <si>
    <t>C6</t>
  </si>
  <si>
    <t>PROCESOS</t>
  </si>
  <si>
    <t>FECHA</t>
  </si>
  <si>
    <t>CAMBIO REALIZADO</t>
  </si>
  <si>
    <t>PROCESO</t>
  </si>
  <si>
    <t>CONTROL DE CAMBIOS</t>
  </si>
  <si>
    <t>N° DEL RIESGO</t>
  </si>
  <si>
    <t xml:space="preserve">Codigo </t>
  </si>
  <si>
    <t>Versión</t>
  </si>
  <si>
    <t>Ultima fecha de actualización</t>
  </si>
  <si>
    <t>N°</t>
  </si>
  <si>
    <t>Pregunta
Si el riesgo de corrupción se materializa podría…</t>
  </si>
  <si>
    <t>si</t>
  </si>
  <si>
    <t>no</t>
  </si>
  <si>
    <t>¿Afectar al grupo de funcionarios del proceso?</t>
  </si>
  <si>
    <t>¿Afectar el cumplimiento de metas y objetivos de la dependencia?</t>
  </si>
  <si>
    <t>¿Afectar el cumplimiento de misión de la Entidad?</t>
  </si>
  <si>
    <t>¿Afectar el cumplimiento de la misión del sector al que pertenece la Entidad?</t>
  </si>
  <si>
    <t>¿Generar pérdida de confianza de la Entidad, afectando su reputación?</t>
  </si>
  <si>
    <t>¿Generar pérdida de recursos económicos?</t>
  </si>
  <si>
    <t>¿Afectar la generación de los productos o la prestación de servicios?</t>
  </si>
  <si>
    <t>¿Dar lugar al detrimento de calidad de vida de la comunidad por la pérdida
del bien o servicios o los recursos públicos?</t>
  </si>
  <si>
    <t>¿Generar pérdida de información de la Entidad?</t>
  </si>
  <si>
    <t>¿Generar intervención de los órganos de control, de la Fiscalía, u otro ente?</t>
  </si>
  <si>
    <t>¿Dar lugar a procesos sancionatorios?</t>
  </si>
  <si>
    <t>¿Dar lugar a procesos disciplinarios?</t>
  </si>
  <si>
    <t>¿Dar lugar a procesos fiscales?</t>
  </si>
  <si>
    <t>¿Dar lugar a procesos penales?</t>
  </si>
  <si>
    <t>¿Generar pérdida de credibilidad del sector?</t>
  </si>
  <si>
    <t>¿Ocasionar lesiones físicas o pérdida de vidas humanas?</t>
  </si>
  <si>
    <t>¿Afectar la imagen regional?</t>
  </si>
  <si>
    <t>¿Afectar la imagen nacional?</t>
  </si>
  <si>
    <t>Total preguntas afirmativas:____________ Total preguntas negativas:______________</t>
  </si>
  <si>
    <t>Clasificación del Riesgo: Moderado__________ Mayor__________ Catastrófico___________</t>
  </si>
  <si>
    <t>Puntaje:_____________</t>
  </si>
  <si>
    <t>Respuestas:</t>
  </si>
  <si>
    <t>• Responder afirmativamente de UNO a CINCO pregunta(s) genera un impacto Moderado.</t>
  </si>
  <si>
    <t>• Responder afirmativamente de SEIS a ONCE preguntas genera un impacto Mayor.</t>
  </si>
  <si>
    <t>• Responder afirmativamente de DOCE a DIECIOCHO preguntas genera un impacto</t>
  </si>
  <si>
    <t>Catastrófico.</t>
  </si>
  <si>
    <t>Planeación</t>
  </si>
  <si>
    <t>Seguimiento y medición</t>
  </si>
  <si>
    <t>Gestión de la Comunicación</t>
  </si>
  <si>
    <t>Soporte y Desarrollo Tecnológico</t>
  </si>
  <si>
    <t>Gestión Financiera</t>
  </si>
  <si>
    <t>Gestion del Talento Humano</t>
  </si>
  <si>
    <t xml:space="preserve">Infraestructura Fisica </t>
  </si>
  <si>
    <t>Admisión, Registro y Control</t>
  </si>
  <si>
    <t>Gestión Documental</t>
  </si>
  <si>
    <t>Gestión administrativa y legal</t>
  </si>
  <si>
    <t>Contratación y Compras</t>
  </si>
  <si>
    <t>Medios educativos</t>
  </si>
  <si>
    <t>Internacionalización</t>
  </si>
  <si>
    <t>Egresados</t>
  </si>
  <si>
    <t>Docencia</t>
  </si>
  <si>
    <t>Investigación</t>
  </si>
  <si>
    <t>Extensión</t>
  </si>
  <si>
    <t>Bienestar Universitario</t>
  </si>
  <si>
    <t>Calidad Académica</t>
  </si>
  <si>
    <t>Control Interno</t>
  </si>
  <si>
    <t>Si</t>
  </si>
  <si>
    <t>No</t>
  </si>
  <si>
    <t>Evaluación del Impacto</t>
  </si>
  <si>
    <t>No. Criterios</t>
  </si>
  <si>
    <t>Moderado</t>
  </si>
  <si>
    <t>Rara vezModerado</t>
  </si>
  <si>
    <t>Rara vezMayor</t>
  </si>
  <si>
    <t>Rara vezCatastrófico</t>
  </si>
  <si>
    <t>ImprobableModerado</t>
  </si>
  <si>
    <t>ImprobableMayor</t>
  </si>
  <si>
    <t>ImprobableCatastrófico</t>
  </si>
  <si>
    <t>PosibleModerado</t>
  </si>
  <si>
    <t>PosibleMayor</t>
  </si>
  <si>
    <t>PosibleCatastrófico</t>
  </si>
  <si>
    <t>ProbableModerado</t>
  </si>
  <si>
    <t>ProbableMayor</t>
  </si>
  <si>
    <t>ProbableCatastrófico</t>
  </si>
  <si>
    <t>Casi seguroModerado</t>
  </si>
  <si>
    <t>Casi seguroMayor</t>
  </si>
  <si>
    <t>Casi seguroCatastrófico</t>
  </si>
  <si>
    <t>Extremo</t>
  </si>
  <si>
    <t>Alto</t>
  </si>
  <si>
    <t xml:space="preserve">Propósito </t>
  </si>
  <si>
    <t>Qué pasa con las
observaciones o
desviaciones</t>
  </si>
  <si>
    <t xml:space="preserve">Evidencia de la
ejecución del
control </t>
  </si>
  <si>
    <t>Periodicidad</t>
  </si>
  <si>
    <t>Cómo se realiza la actividad de Control</t>
  </si>
  <si>
    <t>Evaluación del diseño del control</t>
  </si>
  <si>
    <t>Riesgo Residual</t>
  </si>
  <si>
    <t>Tratamiento del riesgo</t>
  </si>
  <si>
    <t xml:space="preserve">Plan de Acción
(Acciones de mejoramiento de controles o nuevas actividades de control) </t>
  </si>
  <si>
    <t>Fecha de Inicio (DD/MM/AAAA)</t>
  </si>
  <si>
    <t>Fecha de terminación (DD/MM/AAAA)</t>
  </si>
  <si>
    <t>Entregable/Evidencia</t>
  </si>
  <si>
    <t>Rango calificación de control</t>
  </si>
  <si>
    <t>Criterio</t>
  </si>
  <si>
    <t>Valoración de los controles</t>
  </si>
  <si>
    <t>Fuerte</t>
  </si>
  <si>
    <t>El promedio de la solidez individual de cada control  al sumarlos y ponderarlos es igual a 100.</t>
  </si>
  <si>
    <t>El promedio de la solidez individual de cada control  al sumarlos y ponderarlos está entre 50 y 99.</t>
  </si>
  <si>
    <t>Débil</t>
  </si>
  <si>
    <t>El promedio de la solidez individual de cada control  al sumarlos y ponderarlos es menor a 50</t>
  </si>
  <si>
    <t>SOLIDEZ DEL CONJUNTO DE LOS CONTROLES</t>
  </si>
  <si>
    <t>CONTROLES AYUDAN A DISMINUIR LA PROBABILIDAD</t>
  </si>
  <si>
    <t>CONTROLES AYUDAN A DISMINUIR IMPACTO</t>
  </si>
  <si>
    <t># COLUMNAS EN LA MATRIZ DE RIESGO QUE SE DESPLAZA EN EL EJE DE LA PROBABILIDAD</t>
  </si>
  <si>
    <t># COLUMNAS EN LA MATRIZ DE RIESGOS QUE SE DESPALZA EN EL EJE DE IMPACTO</t>
  </si>
  <si>
    <t>fuerte</t>
  </si>
  <si>
    <t>directamente</t>
  </si>
  <si>
    <t>indirectamente</t>
  </si>
  <si>
    <t>no disminuye</t>
  </si>
  <si>
    <t>moderado</t>
  </si>
  <si>
    <t>El control no se ejecuta por parte del responsable</t>
  </si>
  <si>
    <t>El control se ejecuta de manera consistente por parte del responsable.</t>
  </si>
  <si>
    <t>El control se ejecuta algunas veces por parte del responsable.</t>
  </si>
  <si>
    <t>Control Existente</t>
  </si>
  <si>
    <t>Acción de Control</t>
  </si>
  <si>
    <t>Consecuencias</t>
  </si>
  <si>
    <t>Análisis de la probabilidad</t>
  </si>
  <si>
    <t>Análisis del Riesgo Inherente</t>
  </si>
  <si>
    <t>Mantener Oculto</t>
  </si>
  <si>
    <t>Evaluación de los Controles</t>
  </si>
  <si>
    <t>Criterios de Valoración</t>
  </si>
  <si>
    <t>Evaluación de la Ejecución del Control</t>
  </si>
  <si>
    <t>Evaluación del Diseño del Control</t>
  </si>
  <si>
    <t>Resultado de la Ejecución</t>
  </si>
  <si>
    <t>Rango</t>
  </si>
  <si>
    <t>Evaluación de la Solidez del Control</t>
  </si>
  <si>
    <t>Solidez del Control</t>
  </si>
  <si>
    <t>Calificación de la Solidez</t>
  </si>
  <si>
    <t>¿Se deben establecer acciones para fortalecer el control?</t>
  </si>
  <si>
    <t>Solidez del
Conjunto
de Controles</t>
  </si>
  <si>
    <t>Nivel de Riesgo</t>
  </si>
  <si>
    <t>Desplazamiento del riesgo inherente</t>
  </si>
  <si>
    <t>Valoración del Riesgo</t>
  </si>
  <si>
    <t>Calificación de la Solidez del Conjutno de Controles</t>
  </si>
  <si>
    <t>Medidas_de_Respuesta</t>
  </si>
  <si>
    <t>Bajo</t>
  </si>
  <si>
    <t>Asumir el riesgo</t>
  </si>
  <si>
    <t xml:space="preserve"> Reducir el riesgo</t>
  </si>
  <si>
    <t>Reducir el riesgo</t>
  </si>
  <si>
    <t>Evitar el riesgo</t>
  </si>
  <si>
    <t>Rara vezInsignificante</t>
  </si>
  <si>
    <t>Rara vezMenor</t>
  </si>
  <si>
    <t>ImprobableInsignificante</t>
  </si>
  <si>
    <t>ImprobableMenor</t>
  </si>
  <si>
    <t>PosibleInsignificante</t>
  </si>
  <si>
    <t>PosibleMenor</t>
  </si>
  <si>
    <t>ProbableInsignificante</t>
  </si>
  <si>
    <t>ProbableMenor</t>
  </si>
  <si>
    <t>Casi seguroInsignificante</t>
  </si>
  <si>
    <t>Casi seguroMenor</t>
  </si>
  <si>
    <t>Rara Vez</t>
  </si>
  <si>
    <t>Desplazamiento del Eje de la Probabilidad</t>
  </si>
  <si>
    <t>No MedidaModerado</t>
  </si>
  <si>
    <t>Mantener oculto</t>
  </si>
  <si>
    <t>Asignado</t>
  </si>
  <si>
    <t>Adecuado</t>
  </si>
  <si>
    <t>Oportuna</t>
  </si>
  <si>
    <t>No es un Control</t>
  </si>
  <si>
    <t>Primer Monitoreo</t>
  </si>
  <si>
    <t>Tercer Monitoreo</t>
  </si>
  <si>
    <t>Segundo Monitoreo</t>
  </si>
  <si>
    <t>Matriz  riesgos de  Corrupción</t>
  </si>
  <si>
    <t>FT-PI-023</t>
  </si>
  <si>
    <t>Bienestar</t>
  </si>
  <si>
    <t>Medios Educativos</t>
  </si>
  <si>
    <t>Gestión Administrativa y Legal</t>
  </si>
  <si>
    <t>Admisión, registro y control</t>
  </si>
  <si>
    <t>Infraestructura</t>
  </si>
  <si>
    <t>Contratación</t>
  </si>
  <si>
    <t>Gestión del Talento Humano</t>
  </si>
  <si>
    <t>Planeación Institucional</t>
  </si>
  <si>
    <t>Seguimiento y Medición</t>
  </si>
  <si>
    <t>Seguimiento, Control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</si>
</sst>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\ * #,##0.00_-;\-&quot;$&quot;\ * #,##0.00_-;_-&quot;$&quot;\ * &quot;-&quot;??_-;_-@_-"/>
    <numFmt numFmtId="164" formatCode="dd/mm/yyyy;@"/>
    <numFmt numFmtId="165" formatCode="yyyy\-mm\-dd"/>
  </numFmts>
  <fonts count="29">
    <font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b/>
      <sz val="11"/>
      <color rgb="FF000000"/>
      <name val="Aptos"/>
      <family val="2"/>
    </font>
    <font>
      <b/>
      <sz val="9"/>
      <color rgb="FF000000"/>
      <name val="Aptos"/>
      <family val="2"/>
    </font>
    <font>
      <sz val="8"/>
      <name val="Aptos Narrow"/>
      <family val="2"/>
      <scheme val="minor"/>
    </font>
    <font>
      <sz val="9"/>
      <color rgb="FF000000"/>
      <name val="Arial"/>
      <family val="2"/>
    </font>
    <font>
      <b/>
      <sz val="11"/>
      <color theme="0"/>
      <name val="Aptos Narrow"/>
      <family val="2"/>
      <scheme val="minor"/>
    </font>
    <font>
      <sz val="11"/>
      <color theme="1"/>
      <name val="Segoe UI"/>
      <family val="2"/>
    </font>
    <font>
      <sz val="14"/>
      <color theme="1"/>
      <name val="Segoe UI"/>
      <family val="2"/>
    </font>
    <font>
      <b/>
      <sz val="14"/>
      <color theme="1"/>
      <name val="Segoe UI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rgb="FF000000"/>
      <name val="Segoe UI"/>
      <family val="2"/>
    </font>
    <font>
      <sz val="12"/>
      <color rgb="FF000000"/>
      <name val="Segoe UI"/>
      <family val="2"/>
    </font>
    <font>
      <b/>
      <sz val="12"/>
      <name val="Arial"/>
      <family val="2"/>
    </font>
    <font>
      <b/>
      <sz val="12"/>
      <color theme="1"/>
      <name val="Aptos Narrow"/>
      <scheme val="minor"/>
    </font>
    <font>
      <sz val="10"/>
      <color theme="1"/>
      <name val="Segoe UI"/>
      <family val="2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1"/>
      <name val="Aptos Narrow"/>
      <family val="2"/>
      <scheme val="minor"/>
    </font>
    <font>
      <b/>
      <sz val="72"/>
      <color theme="1" tint="0.499984740745262"/>
      <name val="Segoe UI"/>
      <family val="2"/>
    </font>
    <font>
      <sz val="11"/>
      <color indexed="8"/>
      <name val="Calibri"/>
      <family val="2"/>
    </font>
    <font>
      <b/>
      <sz val="11"/>
      <name val="Aptos Narrow"/>
      <family val="2"/>
      <scheme val="minor"/>
    </font>
    <font>
      <sz val="11"/>
      <name val="Calibri"/>
      <family val="2"/>
    </font>
    <font>
      <sz val="12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BDCBD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medium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/>
      <top style="medium">
        <color indexed="64"/>
      </top>
      <bottom style="thin">
        <color theme="1" tint="0.499984740745262"/>
      </bottom>
      <diagonal/>
    </border>
    <border>
      <left/>
      <right/>
      <top style="medium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/>
      <diagonal/>
    </border>
    <border>
      <left style="thin">
        <color theme="1" tint="0.499984740745262"/>
      </left>
      <right style="medium">
        <color indexed="64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theme="1" tint="0.499984740745262"/>
      </bottom>
      <diagonal/>
    </border>
  </borders>
  <cellStyleXfs count="6">
    <xf numFmtId="0" fontId="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0" borderId="0"/>
    <xf numFmtId="0" fontId="25" fillId="0" borderId="0"/>
  </cellStyleXfs>
  <cellXfs count="411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vertical="center" wrapText="1"/>
    </xf>
    <xf numFmtId="0" fontId="0" fillId="0" borderId="6" xfId="0" applyBorder="1"/>
    <xf numFmtId="0" fontId="6" fillId="5" borderId="6" xfId="0" applyFont="1" applyFill="1" applyBorder="1" applyAlignment="1">
      <alignment horizontal="center"/>
    </xf>
    <xf numFmtId="0" fontId="0" fillId="0" borderId="7" xfId="0" applyBorder="1"/>
    <xf numFmtId="0" fontId="0" fillId="0" borderId="6" xfId="0" applyBorder="1" applyAlignment="1">
      <alignment horizontal="center"/>
    </xf>
    <xf numFmtId="0" fontId="0" fillId="0" borderId="6" xfId="0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4" fontId="0" fillId="0" borderId="0" xfId="1" applyFont="1"/>
    <xf numFmtId="0" fontId="14" fillId="9" borderId="6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justify" vertical="center" wrapText="1"/>
    </xf>
    <xf numFmtId="0" fontId="19" fillId="0" borderId="0" xfId="0" applyFont="1"/>
    <xf numFmtId="0" fontId="19" fillId="7" borderId="10" xfId="0" applyFont="1" applyFill="1" applyBorder="1" applyAlignment="1">
      <alignment horizontal="justify" vertical="center" wrapText="1"/>
    </xf>
    <xf numFmtId="0" fontId="19" fillId="7" borderId="10" xfId="0" applyFont="1" applyFill="1" applyBorder="1" applyAlignment="1">
      <alignment vertical="center" wrapText="1"/>
    </xf>
    <xf numFmtId="0" fontId="19" fillId="7" borderId="0" xfId="0" applyFont="1" applyFill="1"/>
    <xf numFmtId="0" fontId="19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1" fontId="20" fillId="0" borderId="10" xfId="2" applyNumberFormat="1" applyFont="1" applyFill="1" applyBorder="1" applyAlignment="1">
      <alignment horizontal="center" vertical="center" wrapText="1"/>
    </xf>
    <xf numFmtId="1" fontId="21" fillId="0" borderId="10" xfId="4" applyNumberFormat="1" applyFont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21" fillId="0" borderId="10" xfId="4" applyFont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1" fontId="20" fillId="7" borderId="10" xfId="2" applyNumberFormat="1" applyFont="1" applyFill="1" applyBorder="1" applyAlignment="1">
      <alignment horizontal="center" vertical="center" wrapText="1"/>
    </xf>
    <xf numFmtId="0" fontId="21" fillId="7" borderId="10" xfId="4" applyFont="1" applyFill="1" applyBorder="1" applyAlignment="1">
      <alignment horizontal="center" vertical="center" wrapText="1"/>
    </xf>
    <xf numFmtId="1" fontId="21" fillId="7" borderId="10" xfId="4" applyNumberFormat="1" applyFont="1" applyFill="1" applyBorder="1" applyAlignment="1">
      <alignment horizontal="center" vertical="center" wrapText="1"/>
    </xf>
    <xf numFmtId="1" fontId="21" fillId="0" borderId="10" xfId="4" applyNumberFormat="1" applyFont="1" applyBorder="1" applyAlignment="1">
      <alignment vertical="center" wrapText="1"/>
    </xf>
    <xf numFmtId="0" fontId="21" fillId="0" borderId="16" xfId="4" applyFont="1" applyBorder="1" applyAlignment="1">
      <alignment horizontal="center" vertical="center" wrapText="1"/>
    </xf>
    <xf numFmtId="1" fontId="21" fillId="0" borderId="16" xfId="4" applyNumberFormat="1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21" fillId="7" borderId="16" xfId="4" applyFont="1" applyFill="1" applyBorder="1" applyAlignment="1">
      <alignment horizontal="center" vertical="center" wrapText="1"/>
    </xf>
    <xf numFmtId="0" fontId="21" fillId="0" borderId="10" xfId="4" applyFont="1" applyBorder="1" applyAlignment="1">
      <alignment vertical="center" wrapText="1"/>
    </xf>
    <xf numFmtId="0" fontId="21" fillId="7" borderId="10" xfId="4" applyFont="1" applyFill="1" applyBorder="1" applyAlignment="1">
      <alignment vertical="center" wrapText="1"/>
    </xf>
    <xf numFmtId="1" fontId="21" fillId="7" borderId="10" xfId="4" applyNumberFormat="1" applyFont="1" applyFill="1" applyBorder="1" applyAlignment="1">
      <alignment vertical="center" wrapText="1"/>
    </xf>
    <xf numFmtId="0" fontId="26" fillId="12" borderId="0" xfId="0" applyFont="1" applyFill="1"/>
    <xf numFmtId="0" fontId="23" fillId="12" borderId="0" xfId="0" applyFont="1" applyFill="1"/>
    <xf numFmtId="0" fontId="27" fillId="12" borderId="0" xfId="5" applyFont="1" applyFill="1" applyAlignment="1">
      <alignment vertical="center"/>
    </xf>
    <xf numFmtId="0" fontId="19" fillId="0" borderId="27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justify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5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7" borderId="25" xfId="0" applyFont="1" applyFill="1" applyBorder="1" applyAlignment="1">
      <alignment horizontal="center" vertical="center" wrapText="1"/>
    </xf>
    <xf numFmtId="0" fontId="19" fillId="7" borderId="25" xfId="0" applyFont="1" applyFill="1" applyBorder="1" applyAlignment="1">
      <alignment vertical="center" wrapText="1"/>
    </xf>
    <xf numFmtId="0" fontId="20" fillId="7" borderId="10" xfId="0" applyFont="1" applyFill="1" applyBorder="1" applyAlignment="1">
      <alignment vertical="center" wrapText="1"/>
    </xf>
    <xf numFmtId="1" fontId="21" fillId="7" borderId="16" xfId="4" applyNumberFormat="1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left" vertical="center" wrapText="1"/>
    </xf>
    <xf numFmtId="0" fontId="19" fillId="13" borderId="10" xfId="0" applyFont="1" applyFill="1" applyBorder="1" applyAlignment="1">
      <alignment horizontal="left" vertical="center" wrapText="1"/>
    </xf>
    <xf numFmtId="0" fontId="19" fillId="13" borderId="10" xfId="0" applyFont="1" applyFill="1" applyBorder="1" applyAlignment="1">
      <alignment horizontal="center" vertical="center" wrapText="1"/>
    </xf>
    <xf numFmtId="0" fontId="19" fillId="13" borderId="10" xfId="0" applyFont="1" applyFill="1" applyBorder="1" applyAlignment="1">
      <alignment horizontal="justify" vertical="center" wrapText="1"/>
    </xf>
    <xf numFmtId="0" fontId="19" fillId="13" borderId="25" xfId="0" applyFont="1" applyFill="1" applyBorder="1" applyAlignment="1">
      <alignment vertical="center" wrapText="1"/>
    </xf>
    <xf numFmtId="0" fontId="19" fillId="13" borderId="25" xfId="0" applyFont="1" applyFill="1" applyBorder="1" applyAlignment="1">
      <alignment horizontal="center" vertical="center" wrapText="1"/>
    </xf>
    <xf numFmtId="0" fontId="20" fillId="13" borderId="10" xfId="0" applyFont="1" applyFill="1" applyBorder="1" applyAlignment="1">
      <alignment horizontal="center" vertical="center" wrapText="1"/>
    </xf>
    <xf numFmtId="1" fontId="20" fillId="13" borderId="10" xfId="2" applyNumberFormat="1" applyFont="1" applyFill="1" applyBorder="1" applyAlignment="1">
      <alignment horizontal="center" vertical="center" wrapText="1"/>
    </xf>
    <xf numFmtId="0" fontId="21" fillId="13" borderId="10" xfId="4" applyFont="1" applyFill="1" applyBorder="1" applyAlignment="1">
      <alignment horizontal="center" vertical="center" wrapText="1"/>
    </xf>
    <xf numFmtId="1" fontId="21" fillId="13" borderId="16" xfId="4" applyNumberFormat="1" applyFont="1" applyFill="1" applyBorder="1" applyAlignment="1">
      <alignment horizontal="center" vertical="center" wrapText="1"/>
    </xf>
    <xf numFmtId="0" fontId="21" fillId="13" borderId="16" xfId="4" applyFont="1" applyFill="1" applyBorder="1" applyAlignment="1">
      <alignment horizontal="center" vertical="center" wrapText="1"/>
    </xf>
    <xf numFmtId="1" fontId="21" fillId="13" borderId="10" xfId="4" applyNumberFormat="1" applyFont="1" applyFill="1" applyBorder="1" applyAlignment="1">
      <alignment horizontal="center" vertical="center" wrapText="1"/>
    </xf>
    <xf numFmtId="1" fontId="21" fillId="13" borderId="10" xfId="4" applyNumberFormat="1" applyFont="1" applyFill="1" applyBorder="1" applyAlignment="1">
      <alignment vertical="center" wrapText="1"/>
    </xf>
    <xf numFmtId="0" fontId="21" fillId="13" borderId="10" xfId="4" applyFont="1" applyFill="1" applyBorder="1" applyAlignment="1">
      <alignment vertical="center" wrapText="1"/>
    </xf>
    <xf numFmtId="0" fontId="19" fillId="13" borderId="10" xfId="0" applyFont="1" applyFill="1" applyBorder="1" applyAlignment="1">
      <alignment vertical="center" wrapText="1"/>
    </xf>
    <xf numFmtId="0" fontId="20" fillId="13" borderId="10" xfId="0" applyFont="1" applyFill="1" applyBorder="1" applyAlignment="1">
      <alignment vertical="center" wrapText="1"/>
    </xf>
    <xf numFmtId="0" fontId="19" fillId="13" borderId="0" xfId="0" applyFont="1" applyFill="1"/>
    <xf numFmtId="0" fontId="19" fillId="0" borderId="29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justify" vertical="center" wrapText="1"/>
    </xf>
    <xf numFmtId="0" fontId="19" fillId="0" borderId="30" xfId="0" applyFont="1" applyBorder="1" applyAlignment="1">
      <alignment horizontal="left" vertical="center" wrapText="1"/>
    </xf>
    <xf numFmtId="0" fontId="19" fillId="0" borderId="30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1" fontId="20" fillId="0" borderId="30" xfId="2" applyNumberFormat="1" applyFont="1" applyFill="1" applyBorder="1" applyAlignment="1">
      <alignment horizontal="center" vertical="center" wrapText="1"/>
    </xf>
    <xf numFmtId="0" fontId="21" fillId="0" borderId="30" xfId="4" applyFont="1" applyBorder="1" applyAlignment="1">
      <alignment horizontal="center" vertical="center" wrapText="1"/>
    </xf>
    <xf numFmtId="1" fontId="21" fillId="0" borderId="29" xfId="4" applyNumberFormat="1" applyFont="1" applyBorder="1" applyAlignment="1">
      <alignment horizontal="center" vertical="center" wrapText="1"/>
    </xf>
    <xf numFmtId="0" fontId="21" fillId="0" borderId="29" xfId="4" applyFont="1" applyBorder="1" applyAlignment="1">
      <alignment horizontal="center" vertical="center" wrapText="1"/>
    </xf>
    <xf numFmtId="1" fontId="21" fillId="0" borderId="30" xfId="4" applyNumberFormat="1" applyFont="1" applyBorder="1" applyAlignment="1">
      <alignment horizontal="center" vertical="center" wrapText="1"/>
    </xf>
    <xf numFmtId="0" fontId="19" fillId="0" borderId="31" xfId="0" applyFont="1" applyBorder="1" applyAlignment="1">
      <alignment horizontal="justify" vertical="center" wrapText="1"/>
    </xf>
    <xf numFmtId="0" fontId="19" fillId="0" borderId="33" xfId="0" applyFont="1" applyBorder="1" applyAlignment="1">
      <alignment horizontal="justify" vertical="center" wrapText="1"/>
    </xf>
    <xf numFmtId="0" fontId="19" fillId="7" borderId="33" xfId="0" applyFont="1" applyFill="1" applyBorder="1" applyAlignment="1">
      <alignment horizontal="justify" vertical="center" wrapText="1"/>
    </xf>
    <xf numFmtId="0" fontId="19" fillId="0" borderId="34" xfId="0" applyFont="1" applyBorder="1" applyAlignment="1">
      <alignment horizontal="justify" vertical="center" wrapText="1"/>
    </xf>
    <xf numFmtId="0" fontId="19" fillId="0" borderId="37" xfId="0" applyFont="1" applyBorder="1" applyAlignment="1">
      <alignment horizontal="justify" vertical="center" wrapText="1"/>
    </xf>
    <xf numFmtId="0" fontId="19" fillId="0" borderId="37" xfId="0" applyFont="1" applyBorder="1" applyAlignment="1">
      <alignment horizontal="left" vertical="center" wrapText="1"/>
    </xf>
    <xf numFmtId="0" fontId="19" fillId="0" borderId="37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1" fontId="20" fillId="0" borderId="37" xfId="2" applyNumberFormat="1" applyFont="1" applyFill="1" applyBorder="1" applyAlignment="1">
      <alignment horizontal="center" vertical="center" wrapText="1"/>
    </xf>
    <xf numFmtId="0" fontId="21" fillId="0" borderId="37" xfId="4" applyFont="1" applyBorder="1" applyAlignment="1">
      <alignment horizontal="center" vertical="center" wrapText="1"/>
    </xf>
    <xf numFmtId="1" fontId="21" fillId="0" borderId="37" xfId="4" applyNumberFormat="1" applyFont="1" applyBorder="1" applyAlignment="1">
      <alignment horizontal="center" vertical="center" wrapText="1"/>
    </xf>
    <xf numFmtId="0" fontId="19" fillId="0" borderId="38" xfId="0" applyFont="1" applyBorder="1" applyAlignment="1">
      <alignment horizontal="justify" vertical="center" wrapText="1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164" fontId="21" fillId="0" borderId="30" xfId="0" applyNumberFormat="1" applyFont="1" applyBorder="1" applyAlignment="1" applyProtection="1">
      <alignment horizontal="center" vertical="center" wrapText="1"/>
      <protection locked="0"/>
    </xf>
    <xf numFmtId="0" fontId="21" fillId="0" borderId="30" xfId="0" applyFont="1" applyBorder="1" applyAlignment="1" applyProtection="1">
      <alignment horizontal="center" vertical="center" wrapText="1"/>
      <protection locked="0"/>
    </xf>
    <xf numFmtId="165" fontId="21" fillId="0" borderId="31" xfId="0" applyNumberFormat="1" applyFont="1" applyBorder="1" applyAlignment="1" applyProtection="1">
      <alignment horizontal="center" vertical="center" wrapText="1"/>
      <protection locked="0"/>
    </xf>
    <xf numFmtId="0" fontId="19" fillId="0" borderId="33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7" borderId="41" xfId="0" applyFont="1" applyFill="1" applyBorder="1" applyAlignment="1">
      <alignment horizontal="center" vertical="center" wrapText="1"/>
    </xf>
    <xf numFmtId="0" fontId="19" fillId="7" borderId="42" xfId="0" applyFont="1" applyFill="1" applyBorder="1" applyAlignment="1">
      <alignment horizontal="justify" vertical="center" wrapText="1"/>
    </xf>
    <xf numFmtId="0" fontId="19" fillId="7" borderId="42" xfId="0" applyFont="1" applyFill="1" applyBorder="1" applyAlignment="1">
      <alignment horizontal="left" vertical="center" wrapText="1"/>
    </xf>
    <xf numFmtId="0" fontId="19" fillId="7" borderId="42" xfId="0" applyFont="1" applyFill="1" applyBorder="1" applyAlignment="1">
      <alignment horizontal="center" vertical="center" wrapText="1"/>
    </xf>
    <xf numFmtId="0" fontId="19" fillId="7" borderId="42" xfId="0" applyFont="1" applyFill="1" applyBorder="1" applyAlignment="1">
      <alignment vertical="center" wrapText="1"/>
    </xf>
    <xf numFmtId="0" fontId="19" fillId="7" borderId="37" xfId="0" applyFont="1" applyFill="1" applyBorder="1" applyAlignment="1">
      <alignment horizontal="left" vertical="center" wrapText="1"/>
    </xf>
    <xf numFmtId="0" fontId="19" fillId="7" borderId="37" xfId="0" applyFont="1" applyFill="1" applyBorder="1" applyAlignment="1">
      <alignment horizontal="center" vertical="center" wrapText="1"/>
    </xf>
    <xf numFmtId="0" fontId="20" fillId="7" borderId="37" xfId="0" applyFont="1" applyFill="1" applyBorder="1" applyAlignment="1">
      <alignment horizontal="center" vertical="center" wrapText="1"/>
    </xf>
    <xf numFmtId="1" fontId="20" fillId="7" borderId="37" xfId="2" applyNumberFormat="1" applyFont="1" applyFill="1" applyBorder="1" applyAlignment="1">
      <alignment horizontal="center" vertical="center" wrapText="1"/>
    </xf>
    <xf numFmtId="0" fontId="21" fillId="7" borderId="37" xfId="4" applyFont="1" applyFill="1" applyBorder="1" applyAlignment="1">
      <alignment horizontal="center" vertical="center" wrapText="1"/>
    </xf>
    <xf numFmtId="1" fontId="21" fillId="7" borderId="37" xfId="4" applyNumberFormat="1" applyFont="1" applyFill="1" applyBorder="1" applyAlignment="1">
      <alignment horizontal="center" vertical="center" wrapText="1"/>
    </xf>
    <xf numFmtId="1" fontId="21" fillId="7" borderId="37" xfId="4" applyNumberFormat="1" applyFont="1" applyFill="1" applyBorder="1" applyAlignment="1">
      <alignment vertical="center" wrapText="1"/>
    </xf>
    <xf numFmtId="0" fontId="21" fillId="7" borderId="37" xfId="4" applyFont="1" applyFill="1" applyBorder="1" applyAlignment="1">
      <alignment vertical="center" wrapText="1"/>
    </xf>
    <xf numFmtId="0" fontId="19" fillId="7" borderId="37" xfId="0" applyFont="1" applyFill="1" applyBorder="1" applyAlignment="1">
      <alignment vertical="center" wrapText="1"/>
    </xf>
    <xf numFmtId="0" fontId="20" fillId="7" borderId="37" xfId="0" applyFont="1" applyFill="1" applyBorder="1" applyAlignment="1">
      <alignment vertical="center" wrapText="1"/>
    </xf>
    <xf numFmtId="0" fontId="19" fillId="7" borderId="43" xfId="0" applyFont="1" applyFill="1" applyBorder="1" applyAlignment="1">
      <alignment horizontal="justify" vertical="center" wrapText="1"/>
    </xf>
    <xf numFmtId="0" fontId="15" fillId="6" borderId="37" xfId="0" applyFont="1" applyFill="1" applyBorder="1" applyAlignment="1">
      <alignment horizontal="center" vertical="center" wrapText="1"/>
    </xf>
    <xf numFmtId="0" fontId="16" fillId="9" borderId="37" xfId="0" applyFont="1" applyFill="1" applyBorder="1" applyAlignment="1">
      <alignment horizontal="center" vertical="center" wrapText="1"/>
    </xf>
    <xf numFmtId="0" fontId="16" fillId="11" borderId="37" xfId="0" applyFont="1" applyFill="1" applyBorder="1" applyAlignment="1">
      <alignment horizontal="center" vertical="center" wrapText="1"/>
    </xf>
    <xf numFmtId="0" fontId="19" fillId="7" borderId="30" xfId="0" applyFont="1" applyFill="1" applyBorder="1" applyAlignment="1">
      <alignment horizontal="center" vertical="center" wrapText="1"/>
    </xf>
    <xf numFmtId="0" fontId="19" fillId="7" borderId="29" xfId="0" applyFont="1" applyFill="1" applyBorder="1" applyAlignment="1">
      <alignment horizontal="center" vertical="center" wrapText="1"/>
    </xf>
    <xf numFmtId="0" fontId="19" fillId="7" borderId="30" xfId="0" applyFont="1" applyFill="1" applyBorder="1" applyAlignment="1">
      <alignment horizontal="justify" vertical="center" wrapText="1"/>
    </xf>
    <xf numFmtId="0" fontId="19" fillId="7" borderId="30" xfId="0" applyFont="1" applyFill="1" applyBorder="1" applyAlignment="1">
      <alignment horizontal="left" vertical="center" wrapText="1"/>
    </xf>
    <xf numFmtId="0" fontId="20" fillId="7" borderId="30" xfId="0" applyFont="1" applyFill="1" applyBorder="1" applyAlignment="1">
      <alignment horizontal="center" vertical="center" wrapText="1"/>
    </xf>
    <xf numFmtId="1" fontId="20" fillId="7" borderId="30" xfId="2" applyNumberFormat="1" applyFont="1" applyFill="1" applyBorder="1" applyAlignment="1">
      <alignment horizontal="center" vertical="center" wrapText="1"/>
    </xf>
    <xf numFmtId="0" fontId="21" fillId="7" borderId="30" xfId="4" applyFont="1" applyFill="1" applyBorder="1" applyAlignment="1">
      <alignment horizontal="center" vertical="center" wrapText="1"/>
    </xf>
    <xf numFmtId="1" fontId="21" fillId="7" borderId="29" xfId="4" applyNumberFormat="1" applyFont="1" applyFill="1" applyBorder="1" applyAlignment="1">
      <alignment horizontal="center" vertical="center" wrapText="1"/>
    </xf>
    <xf numFmtId="0" fontId="21" fillId="7" borderId="29" xfId="4" applyFont="1" applyFill="1" applyBorder="1" applyAlignment="1">
      <alignment horizontal="center" vertical="center" wrapText="1"/>
    </xf>
    <xf numFmtId="1" fontId="21" fillId="7" borderId="30" xfId="4" applyNumberFormat="1" applyFont="1" applyFill="1" applyBorder="1" applyAlignment="1">
      <alignment horizontal="center" vertical="center" wrapText="1"/>
    </xf>
    <xf numFmtId="0" fontId="19" fillId="7" borderId="31" xfId="0" applyFont="1" applyFill="1" applyBorder="1" applyAlignment="1">
      <alignment horizontal="justify" vertical="center" wrapText="1"/>
    </xf>
    <xf numFmtId="0" fontId="19" fillId="7" borderId="29" xfId="0" applyFont="1" applyFill="1" applyBorder="1" applyAlignment="1">
      <alignment vertical="center" wrapText="1"/>
    </xf>
    <xf numFmtId="1" fontId="21" fillId="7" borderId="30" xfId="4" applyNumberFormat="1" applyFont="1" applyFill="1" applyBorder="1" applyAlignment="1">
      <alignment vertical="center" wrapText="1"/>
    </xf>
    <xf numFmtId="0" fontId="21" fillId="7" borderId="30" xfId="4" applyFont="1" applyFill="1" applyBorder="1" applyAlignment="1">
      <alignment vertical="center" wrapText="1"/>
    </xf>
    <xf numFmtId="0" fontId="19" fillId="7" borderId="30" xfId="0" applyFont="1" applyFill="1" applyBorder="1" applyAlignment="1">
      <alignment vertical="center" wrapText="1"/>
    </xf>
    <xf numFmtId="0" fontId="20" fillId="7" borderId="30" xfId="0" applyFont="1" applyFill="1" applyBorder="1" applyAlignment="1">
      <alignment vertical="center" wrapText="1"/>
    </xf>
    <xf numFmtId="0" fontId="19" fillId="0" borderId="42" xfId="0" applyFont="1" applyBorder="1" applyAlignment="1">
      <alignment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13" borderId="33" xfId="0" applyFont="1" applyFill="1" applyBorder="1" applyAlignment="1">
      <alignment horizontal="justify" vertical="center" wrapText="1"/>
    </xf>
    <xf numFmtId="1" fontId="21" fillId="0" borderId="37" xfId="4" applyNumberFormat="1" applyFont="1" applyBorder="1" applyAlignment="1">
      <alignment vertical="center" wrapText="1"/>
    </xf>
    <xf numFmtId="0" fontId="21" fillId="0" borderId="37" xfId="4" applyFont="1" applyBorder="1" applyAlignment="1">
      <alignment vertical="center" wrapText="1"/>
    </xf>
    <xf numFmtId="0" fontId="19" fillId="0" borderId="37" xfId="0" applyFont="1" applyBorder="1" applyAlignment="1">
      <alignment vertical="center" wrapText="1"/>
    </xf>
    <xf numFmtId="0" fontId="20" fillId="0" borderId="37" xfId="0" applyFont="1" applyBorder="1" applyAlignment="1">
      <alignment vertical="center" wrapText="1"/>
    </xf>
    <xf numFmtId="0" fontId="19" fillId="13" borderId="30" xfId="0" applyFont="1" applyFill="1" applyBorder="1" applyAlignment="1">
      <alignment horizontal="justify" vertical="center" wrapText="1"/>
    </xf>
    <xf numFmtId="0" fontId="19" fillId="13" borderId="30" xfId="0" applyFont="1" applyFill="1" applyBorder="1" applyAlignment="1">
      <alignment horizontal="left" vertical="center" wrapText="1"/>
    </xf>
    <xf numFmtId="0" fontId="19" fillId="13" borderId="30" xfId="0" applyFont="1" applyFill="1" applyBorder="1" applyAlignment="1">
      <alignment horizontal="center" vertical="center" wrapText="1"/>
    </xf>
    <xf numFmtId="0" fontId="20" fillId="13" borderId="30" xfId="0" applyFont="1" applyFill="1" applyBorder="1" applyAlignment="1">
      <alignment horizontal="center" vertical="center" wrapText="1"/>
    </xf>
    <xf numFmtId="1" fontId="20" fillId="13" borderId="30" xfId="2" applyNumberFormat="1" applyFont="1" applyFill="1" applyBorder="1" applyAlignment="1">
      <alignment horizontal="center" vertical="center" wrapText="1"/>
    </xf>
    <xf numFmtId="0" fontId="21" fillId="13" borderId="30" xfId="4" applyFont="1" applyFill="1" applyBorder="1" applyAlignment="1">
      <alignment horizontal="center" vertical="center" wrapText="1"/>
    </xf>
    <xf numFmtId="1" fontId="21" fillId="13" borderId="29" xfId="4" applyNumberFormat="1" applyFont="1" applyFill="1" applyBorder="1" applyAlignment="1">
      <alignment horizontal="center" vertical="center" wrapText="1"/>
    </xf>
    <xf numFmtId="0" fontId="21" fillId="13" borderId="29" xfId="4" applyFont="1" applyFill="1" applyBorder="1" applyAlignment="1">
      <alignment horizontal="center" vertical="center" wrapText="1"/>
    </xf>
    <xf numFmtId="1" fontId="21" fillId="13" borderId="30" xfId="4" applyNumberFormat="1" applyFont="1" applyFill="1" applyBorder="1" applyAlignment="1">
      <alignment horizontal="center" vertical="center" wrapText="1"/>
    </xf>
    <xf numFmtId="0" fontId="19" fillId="13" borderId="31" xfId="0" applyFont="1" applyFill="1" applyBorder="1" applyAlignment="1">
      <alignment horizontal="justify" vertical="center" wrapText="1"/>
    </xf>
    <xf numFmtId="0" fontId="19" fillId="13" borderId="37" xfId="0" applyFont="1" applyFill="1" applyBorder="1" applyAlignment="1">
      <alignment horizontal="justify" vertical="center" wrapText="1"/>
    </xf>
    <xf numFmtId="0" fontId="19" fillId="13" borderId="37" xfId="0" applyFont="1" applyFill="1" applyBorder="1" applyAlignment="1">
      <alignment horizontal="left" vertical="center" wrapText="1"/>
    </xf>
    <xf numFmtId="0" fontId="19" fillId="13" borderId="37" xfId="0" applyFont="1" applyFill="1" applyBorder="1" applyAlignment="1">
      <alignment horizontal="center" vertical="center" wrapText="1"/>
    </xf>
    <xf numFmtId="0" fontId="20" fillId="13" borderId="37" xfId="0" applyFont="1" applyFill="1" applyBorder="1" applyAlignment="1">
      <alignment horizontal="center" vertical="center" wrapText="1"/>
    </xf>
    <xf numFmtId="1" fontId="20" fillId="13" borderId="37" xfId="2" applyNumberFormat="1" applyFont="1" applyFill="1" applyBorder="1" applyAlignment="1">
      <alignment horizontal="center" vertical="center" wrapText="1"/>
    </xf>
    <xf numFmtId="0" fontId="21" fillId="13" borderId="37" xfId="4" applyFont="1" applyFill="1" applyBorder="1" applyAlignment="1">
      <alignment horizontal="center" vertical="center" wrapText="1"/>
    </xf>
    <xf numFmtId="1" fontId="21" fillId="13" borderId="37" xfId="4" applyNumberFormat="1" applyFont="1" applyFill="1" applyBorder="1" applyAlignment="1">
      <alignment horizontal="center" vertical="center" wrapText="1"/>
    </xf>
    <xf numFmtId="0" fontId="19" fillId="13" borderId="38" xfId="0" applyFont="1" applyFill="1" applyBorder="1" applyAlignment="1">
      <alignment horizontal="justify" vertical="center" wrapText="1"/>
    </xf>
    <xf numFmtId="0" fontId="19" fillId="7" borderId="37" xfId="0" applyFont="1" applyFill="1" applyBorder="1" applyAlignment="1">
      <alignment horizontal="justify" vertical="center" wrapText="1"/>
    </xf>
    <xf numFmtId="0" fontId="19" fillId="7" borderId="38" xfId="0" applyFont="1" applyFill="1" applyBorder="1" applyAlignment="1">
      <alignment horizontal="justify" vertical="center" wrapText="1"/>
    </xf>
    <xf numFmtId="0" fontId="19" fillId="0" borderId="55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justify" vertical="center" wrapText="1"/>
    </xf>
    <xf numFmtId="0" fontId="19" fillId="0" borderId="56" xfId="0" applyFont="1" applyBorder="1" applyAlignment="1">
      <alignment horizontal="left" vertical="center" wrapText="1"/>
    </xf>
    <xf numFmtId="0" fontId="19" fillId="0" borderId="56" xfId="0" applyFont="1" applyBorder="1" applyAlignment="1">
      <alignment horizontal="center" vertical="center" wrapText="1"/>
    </xf>
    <xf numFmtId="0" fontId="19" fillId="0" borderId="56" xfId="0" applyFont="1" applyBorder="1" applyAlignment="1">
      <alignment vertical="center" wrapText="1"/>
    </xf>
    <xf numFmtId="0" fontId="20" fillId="0" borderId="56" xfId="0" applyFont="1" applyBorder="1" applyAlignment="1">
      <alignment horizontal="center" vertical="center" wrapText="1"/>
    </xf>
    <xf numFmtId="1" fontId="20" fillId="0" borderId="56" xfId="2" applyNumberFormat="1" applyFont="1" applyFill="1" applyBorder="1" applyAlignment="1">
      <alignment horizontal="center" vertical="center" wrapText="1"/>
    </xf>
    <xf numFmtId="0" fontId="21" fillId="0" borderId="56" xfId="4" applyFont="1" applyBorder="1" applyAlignment="1">
      <alignment horizontal="center" vertical="center" wrapText="1"/>
    </xf>
    <xf numFmtId="1" fontId="21" fillId="0" borderId="56" xfId="4" applyNumberFormat="1" applyFont="1" applyBorder="1" applyAlignment="1">
      <alignment horizontal="center" vertical="center" wrapText="1"/>
    </xf>
    <xf numFmtId="1" fontId="21" fillId="0" borderId="56" xfId="4" applyNumberFormat="1" applyFont="1" applyBorder="1" applyAlignment="1">
      <alignment vertical="center" wrapText="1"/>
    </xf>
    <xf numFmtId="0" fontId="21" fillId="0" borderId="56" xfId="4" applyFont="1" applyBorder="1" applyAlignment="1">
      <alignment vertical="center" wrapText="1"/>
    </xf>
    <xf numFmtId="0" fontId="20" fillId="0" borderId="56" xfId="0" applyFont="1" applyBorder="1" applyAlignment="1">
      <alignment vertical="center" wrapText="1"/>
    </xf>
    <xf numFmtId="0" fontId="19" fillId="0" borderId="57" xfId="0" applyFont="1" applyBorder="1" applyAlignment="1">
      <alignment horizontal="justify" vertical="center" wrapText="1"/>
    </xf>
    <xf numFmtId="0" fontId="19" fillId="13" borderId="42" xfId="0" applyFont="1" applyFill="1" applyBorder="1" applyAlignment="1">
      <alignment vertical="center" wrapText="1"/>
    </xf>
    <xf numFmtId="0" fontId="19" fillId="13" borderId="42" xfId="0" applyFont="1" applyFill="1" applyBorder="1" applyAlignment="1">
      <alignment horizontal="center" vertical="center" wrapText="1"/>
    </xf>
    <xf numFmtId="1" fontId="21" fillId="13" borderId="37" xfId="4" applyNumberFormat="1" applyFont="1" applyFill="1" applyBorder="1" applyAlignment="1">
      <alignment vertical="center" wrapText="1"/>
    </xf>
    <xf numFmtId="0" fontId="21" fillId="13" borderId="37" xfId="4" applyFont="1" applyFill="1" applyBorder="1" applyAlignment="1">
      <alignment vertical="center" wrapText="1"/>
    </xf>
    <xf numFmtId="0" fontId="19" fillId="13" borderId="37" xfId="0" applyFont="1" applyFill="1" applyBorder="1" applyAlignment="1">
      <alignment vertical="center" wrapText="1"/>
    </xf>
    <xf numFmtId="0" fontId="20" fillId="13" borderId="37" xfId="0" applyFont="1" applyFill="1" applyBorder="1" applyAlignment="1">
      <alignment vertical="center" wrapText="1"/>
    </xf>
    <xf numFmtId="0" fontId="19" fillId="0" borderId="29" xfId="0" applyFont="1" applyBorder="1" applyAlignment="1">
      <alignment vertical="center" wrapText="1"/>
    </xf>
    <xf numFmtId="1" fontId="21" fillId="0" borderId="30" xfId="4" applyNumberFormat="1" applyFont="1" applyBorder="1" applyAlignment="1">
      <alignment vertical="center" wrapText="1"/>
    </xf>
    <xf numFmtId="0" fontId="21" fillId="0" borderId="30" xfId="4" applyFont="1" applyBorder="1" applyAlignment="1">
      <alignment vertical="center" wrapText="1"/>
    </xf>
    <xf numFmtId="0" fontId="19" fillId="0" borderId="30" xfId="0" applyFont="1" applyBorder="1" applyAlignment="1">
      <alignment vertical="center" wrapText="1"/>
    </xf>
    <xf numFmtId="0" fontId="20" fillId="0" borderId="30" xfId="0" applyFont="1" applyBorder="1" applyAlignment="1">
      <alignment vertical="center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vertical="center" wrapText="1"/>
    </xf>
    <xf numFmtId="0" fontId="16" fillId="14" borderId="37" xfId="0" applyFont="1" applyFill="1" applyBorder="1" applyAlignment="1">
      <alignment horizontal="center" vertical="center" wrapText="1"/>
    </xf>
    <xf numFmtId="0" fontId="16" fillId="15" borderId="37" xfId="0" applyFont="1" applyFill="1" applyBorder="1" applyAlignment="1">
      <alignment horizontal="center" vertical="center" wrapText="1"/>
    </xf>
    <xf numFmtId="0" fontId="15" fillId="14" borderId="37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1" fillId="0" borderId="16" xfId="4" applyFont="1" applyBorder="1" applyAlignment="1">
      <alignment horizontal="center" vertical="center" wrapText="1"/>
    </xf>
    <xf numFmtId="0" fontId="21" fillId="0" borderId="36" xfId="4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1" fontId="21" fillId="0" borderId="16" xfId="4" applyNumberFormat="1" applyFont="1" applyBorder="1" applyAlignment="1">
      <alignment horizontal="center" vertical="center" wrapText="1"/>
    </xf>
    <xf numFmtId="1" fontId="21" fillId="0" borderId="36" xfId="4" applyNumberFormat="1" applyFont="1" applyBorder="1" applyAlignment="1">
      <alignment horizontal="center" vertical="center" wrapText="1"/>
    </xf>
    <xf numFmtId="0" fontId="15" fillId="8" borderId="16" xfId="0" applyFont="1" applyFill="1" applyBorder="1" applyAlignment="1">
      <alignment horizontal="center" vertical="center" textRotation="90" wrapText="1"/>
    </xf>
    <xf numFmtId="0" fontId="15" fillId="8" borderId="36" xfId="0" applyFont="1" applyFill="1" applyBorder="1" applyAlignment="1">
      <alignment horizontal="center" vertical="center" textRotation="90" wrapText="1"/>
    </xf>
    <xf numFmtId="0" fontId="20" fillId="0" borderId="24" xfId="0" applyFont="1" applyBorder="1" applyAlignment="1">
      <alignment horizontal="center" vertical="center" wrapText="1"/>
    </xf>
    <xf numFmtId="0" fontId="21" fillId="0" borderId="24" xfId="4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1" fontId="21" fillId="0" borderId="24" xfId="4" applyNumberFormat="1" applyFont="1" applyBorder="1" applyAlignment="1">
      <alignment horizontal="center" vertical="center" wrapText="1"/>
    </xf>
    <xf numFmtId="0" fontId="20" fillId="13" borderId="29" xfId="0" applyFont="1" applyFill="1" applyBorder="1" applyAlignment="1">
      <alignment horizontal="center" vertical="center" wrapText="1"/>
    </xf>
    <xf numFmtId="0" fontId="20" fillId="13" borderId="23" xfId="0" applyFont="1" applyFill="1" applyBorder="1" applyAlignment="1">
      <alignment horizontal="center" vertical="center" wrapText="1"/>
    </xf>
    <xf numFmtId="0" fontId="20" fillId="13" borderId="24" xfId="0" applyFont="1" applyFill="1" applyBorder="1" applyAlignment="1">
      <alignment horizontal="center" vertical="center" wrapText="1"/>
    </xf>
    <xf numFmtId="0" fontId="21" fillId="13" borderId="29" xfId="4" applyFont="1" applyFill="1" applyBorder="1" applyAlignment="1">
      <alignment horizontal="center" vertical="center" wrapText="1"/>
    </xf>
    <xf numFmtId="0" fontId="21" fillId="13" borderId="23" xfId="4" applyFont="1" applyFill="1" applyBorder="1" applyAlignment="1">
      <alignment horizontal="center" vertical="center" wrapText="1"/>
    </xf>
    <xf numFmtId="0" fontId="21" fillId="13" borderId="24" xfId="4" applyFont="1" applyFill="1" applyBorder="1" applyAlignment="1">
      <alignment horizontal="center" vertical="center" wrapText="1"/>
    </xf>
    <xf numFmtId="0" fontId="19" fillId="13" borderId="29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1" fontId="21" fillId="13" borderId="29" xfId="4" applyNumberFormat="1" applyFont="1" applyFill="1" applyBorder="1" applyAlignment="1">
      <alignment horizontal="center" vertical="center" wrapText="1"/>
    </xf>
    <xf numFmtId="1" fontId="21" fillId="13" borderId="23" xfId="4" applyNumberFormat="1" applyFont="1" applyFill="1" applyBorder="1" applyAlignment="1">
      <alignment horizontal="center" vertical="center" wrapText="1"/>
    </xf>
    <xf numFmtId="1" fontId="21" fillId="13" borderId="24" xfId="4" applyNumberFormat="1" applyFont="1" applyFill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21" fillId="0" borderId="29" xfId="4" applyFont="1" applyBorder="1" applyAlignment="1">
      <alignment horizontal="center" vertical="center" wrapText="1"/>
    </xf>
    <xf numFmtId="0" fontId="21" fillId="0" borderId="23" xfId="4" applyFont="1" applyBorder="1" applyAlignment="1">
      <alignment horizontal="center" vertical="center" wrapText="1"/>
    </xf>
    <xf numFmtId="0" fontId="20" fillId="13" borderId="16" xfId="0" applyFont="1" applyFill="1" applyBorder="1" applyAlignment="1">
      <alignment horizontal="center" vertical="center" wrapText="1"/>
    </xf>
    <xf numFmtId="0" fontId="21" fillId="13" borderId="16" xfId="4" applyFont="1" applyFill="1" applyBorder="1" applyAlignment="1">
      <alignment horizontal="center" vertical="center" wrapText="1"/>
    </xf>
    <xf numFmtId="0" fontId="19" fillId="13" borderId="16" xfId="0" applyFont="1" applyFill="1" applyBorder="1" applyAlignment="1">
      <alignment horizontal="center" vertical="center" wrapText="1"/>
    </xf>
    <xf numFmtId="1" fontId="21" fillId="13" borderId="16" xfId="4" applyNumberFormat="1" applyFont="1" applyFill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1" fontId="21" fillId="0" borderId="29" xfId="4" applyNumberFormat="1" applyFont="1" applyBorder="1" applyAlignment="1">
      <alignment horizontal="center" vertical="center" wrapText="1"/>
    </xf>
    <xf numFmtId="0" fontId="20" fillId="13" borderId="36" xfId="0" applyFont="1" applyFill="1" applyBorder="1" applyAlignment="1">
      <alignment horizontal="center" vertical="center" wrapText="1"/>
    </xf>
    <xf numFmtId="0" fontId="21" fillId="13" borderId="36" xfId="4" applyFont="1" applyFill="1" applyBorder="1" applyAlignment="1">
      <alignment horizontal="center" vertical="center" wrapText="1"/>
    </xf>
    <xf numFmtId="0" fontId="19" fillId="13" borderId="36" xfId="0" applyFont="1" applyFill="1" applyBorder="1" applyAlignment="1">
      <alignment horizontal="center" vertical="center" wrapText="1"/>
    </xf>
    <xf numFmtId="1" fontId="21" fillId="13" borderId="36" xfId="4" applyNumberFormat="1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1" fontId="21" fillId="0" borderId="23" xfId="4" applyNumberFormat="1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13" borderId="16" xfId="0" applyFont="1" applyFill="1" applyBorder="1" applyAlignment="1">
      <alignment horizontal="left" vertical="center" wrapText="1"/>
    </xf>
    <xf numFmtId="0" fontId="19" fillId="13" borderId="36" xfId="0" applyFont="1" applyFill="1" applyBorder="1" applyAlignment="1">
      <alignment horizontal="left" vertical="center" wrapText="1"/>
    </xf>
    <xf numFmtId="0" fontId="19" fillId="13" borderId="23" xfId="0" applyFont="1" applyFill="1" applyBorder="1" applyAlignment="1">
      <alignment horizontal="left" vertical="center" wrapText="1"/>
    </xf>
    <xf numFmtId="0" fontId="19" fillId="13" borderId="29" xfId="0" applyFont="1" applyFill="1" applyBorder="1" applyAlignment="1">
      <alignment horizontal="left" vertical="center" wrapText="1"/>
    </xf>
    <xf numFmtId="0" fontId="19" fillId="13" borderId="24" xfId="0" applyFont="1" applyFill="1" applyBorder="1" applyAlignment="1">
      <alignment horizontal="left" vertical="center" wrapText="1"/>
    </xf>
    <xf numFmtId="0" fontId="19" fillId="7" borderId="30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left" vertical="center" wrapText="1"/>
    </xf>
    <xf numFmtId="0" fontId="19" fillId="7" borderId="16" xfId="0" applyFont="1" applyFill="1" applyBorder="1" applyAlignment="1">
      <alignment horizontal="center" vertical="center" wrapText="1"/>
    </xf>
    <xf numFmtId="0" fontId="19" fillId="7" borderId="23" xfId="0" applyFont="1" applyFill="1" applyBorder="1" applyAlignment="1">
      <alignment horizontal="center" vertical="center" wrapText="1"/>
    </xf>
    <xf numFmtId="0" fontId="19" fillId="7" borderId="36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36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37" xfId="0" applyFont="1" applyBorder="1" applyAlignment="1">
      <alignment horizontal="left" vertical="center" wrapText="1"/>
    </xf>
    <xf numFmtId="0" fontId="19" fillId="7" borderId="10" xfId="0" applyFont="1" applyFill="1" applyBorder="1" applyAlignment="1">
      <alignment horizontal="left" vertical="center" wrapText="1"/>
    </xf>
    <xf numFmtId="0" fontId="19" fillId="7" borderId="16" xfId="0" applyFont="1" applyFill="1" applyBorder="1" applyAlignment="1">
      <alignment horizontal="left" vertical="center" wrapText="1"/>
    </xf>
    <xf numFmtId="0" fontId="19" fillId="7" borderId="23" xfId="0" applyFont="1" applyFill="1" applyBorder="1" applyAlignment="1">
      <alignment horizontal="left" vertical="center" wrapText="1"/>
    </xf>
    <xf numFmtId="0" fontId="19" fillId="7" borderId="36" xfId="0" applyFont="1" applyFill="1" applyBorder="1" applyAlignment="1">
      <alignment horizontal="left" vertical="center" wrapText="1"/>
    </xf>
    <xf numFmtId="0" fontId="19" fillId="0" borderId="52" xfId="0" applyFont="1" applyBorder="1" applyAlignment="1">
      <alignment horizontal="center" vertical="center" wrapText="1"/>
    </xf>
    <xf numFmtId="0" fontId="19" fillId="0" borderId="53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 wrapText="1"/>
    </xf>
    <xf numFmtId="0" fontId="19" fillId="7" borderId="24" xfId="0" applyFont="1" applyFill="1" applyBorder="1" applyAlignment="1">
      <alignment horizontal="center" vertical="center" wrapText="1"/>
    </xf>
    <xf numFmtId="0" fontId="19" fillId="7" borderId="24" xfId="0" applyFont="1" applyFill="1" applyBorder="1" applyAlignment="1">
      <alignment horizontal="left" vertical="center" wrapText="1"/>
    </xf>
    <xf numFmtId="0" fontId="19" fillId="0" borderId="30" xfId="0" applyFont="1" applyBorder="1" applyAlignment="1">
      <alignment horizontal="left" vertical="center" wrapText="1"/>
    </xf>
    <xf numFmtId="0" fontId="19" fillId="7" borderId="30" xfId="0" applyFont="1" applyFill="1" applyBorder="1" applyAlignment="1">
      <alignment horizontal="left" vertical="center" wrapText="1"/>
    </xf>
    <xf numFmtId="0" fontId="16" fillId="9" borderId="16" xfId="0" applyFont="1" applyFill="1" applyBorder="1" applyAlignment="1">
      <alignment horizontal="center" vertical="center" wrapText="1"/>
    </xf>
    <xf numFmtId="0" fontId="16" fillId="9" borderId="23" xfId="0" applyFont="1" applyFill="1" applyBorder="1" applyAlignment="1">
      <alignment horizontal="center" vertical="center" wrapText="1"/>
    </xf>
    <xf numFmtId="0" fontId="16" fillId="9" borderId="36" xfId="0" applyFont="1" applyFill="1" applyBorder="1" applyAlignment="1">
      <alignment horizontal="center" vertical="center" wrapText="1"/>
    </xf>
    <xf numFmtId="0" fontId="15" fillId="9" borderId="16" xfId="0" applyFont="1" applyFill="1" applyBorder="1" applyAlignment="1">
      <alignment horizontal="center" vertical="center" textRotation="90" wrapText="1"/>
    </xf>
    <xf numFmtId="0" fontId="15" fillId="9" borderId="23" xfId="0" applyFont="1" applyFill="1" applyBorder="1" applyAlignment="1">
      <alignment horizontal="center" vertical="center" textRotation="90" wrapText="1"/>
    </xf>
    <xf numFmtId="0" fontId="15" fillId="9" borderId="36" xfId="0" applyFont="1" applyFill="1" applyBorder="1" applyAlignment="1">
      <alignment horizontal="center" vertical="center" textRotation="90" wrapText="1"/>
    </xf>
    <xf numFmtId="0" fontId="15" fillId="9" borderId="44" xfId="0" applyFont="1" applyFill="1" applyBorder="1" applyAlignment="1">
      <alignment horizontal="center" vertical="center" wrapText="1"/>
    </xf>
    <xf numFmtId="0" fontId="15" fillId="9" borderId="45" xfId="0" applyFont="1" applyFill="1" applyBorder="1" applyAlignment="1">
      <alignment horizontal="center" vertical="center" wrapText="1"/>
    </xf>
    <xf numFmtId="0" fontId="15" fillId="9" borderId="46" xfId="0" applyFont="1" applyFill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7" borderId="29" xfId="0" applyFont="1" applyFill="1" applyBorder="1" applyAlignment="1">
      <alignment horizontal="left" vertical="center" wrapText="1"/>
    </xf>
    <xf numFmtId="0" fontId="19" fillId="7" borderId="29" xfId="0" applyFont="1" applyFill="1" applyBorder="1" applyAlignment="1">
      <alignment horizontal="center" vertical="center" wrapText="1"/>
    </xf>
    <xf numFmtId="1" fontId="21" fillId="7" borderId="16" xfId="4" applyNumberFormat="1" applyFont="1" applyFill="1" applyBorder="1" applyAlignment="1">
      <alignment horizontal="center" vertical="center" wrapText="1"/>
    </xf>
    <xf numFmtId="1" fontId="21" fillId="7" borderId="24" xfId="4" applyNumberFormat="1" applyFont="1" applyFill="1" applyBorder="1" applyAlignment="1">
      <alignment horizontal="center" vertical="center" wrapText="1"/>
    </xf>
    <xf numFmtId="0" fontId="21" fillId="7" borderId="16" xfId="4" applyFont="1" applyFill="1" applyBorder="1" applyAlignment="1">
      <alignment horizontal="center" vertical="center" wrapText="1"/>
    </xf>
    <xf numFmtId="0" fontId="21" fillId="7" borderId="24" xfId="4" applyFont="1" applyFill="1" applyBorder="1" applyAlignment="1">
      <alignment horizontal="center" vertical="center" wrapText="1"/>
    </xf>
    <xf numFmtId="0" fontId="15" fillId="9" borderId="16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center" vertical="center" wrapText="1"/>
    </xf>
    <xf numFmtId="0" fontId="15" fillId="9" borderId="13" xfId="0" applyFont="1" applyFill="1" applyBorder="1" applyAlignment="1">
      <alignment horizontal="center" vertical="center" wrapText="1"/>
    </xf>
    <xf numFmtId="0" fontId="15" fillId="9" borderId="28" xfId="0" applyFont="1" applyFill="1" applyBorder="1" applyAlignment="1">
      <alignment horizontal="center" vertical="center" textRotation="90" wrapText="1"/>
    </xf>
    <xf numFmtId="0" fontId="15" fillId="9" borderId="32" xfId="0" applyFont="1" applyFill="1" applyBorder="1" applyAlignment="1">
      <alignment horizontal="center" vertical="center" textRotation="90" wrapText="1"/>
    </xf>
    <xf numFmtId="0" fontId="15" fillId="9" borderId="35" xfId="0" applyFont="1" applyFill="1" applyBorder="1" applyAlignment="1">
      <alignment horizontal="center" vertical="center" textRotation="90" wrapText="1"/>
    </xf>
    <xf numFmtId="0" fontId="15" fillId="8" borderId="16" xfId="0" applyFont="1" applyFill="1" applyBorder="1" applyAlignment="1">
      <alignment horizontal="center" vertical="center" wrapText="1"/>
    </xf>
    <xf numFmtId="0" fontId="15" fillId="8" borderId="36" xfId="0" applyFont="1" applyFill="1" applyBorder="1" applyAlignment="1">
      <alignment horizontal="center" vertical="center" wrapText="1"/>
    </xf>
    <xf numFmtId="0" fontId="15" fillId="9" borderId="12" xfId="0" applyFont="1" applyFill="1" applyBorder="1" applyAlignment="1">
      <alignment horizontal="center" vertical="center" wrapText="1"/>
    </xf>
    <xf numFmtId="0" fontId="15" fillId="11" borderId="17" xfId="0" applyFont="1" applyFill="1" applyBorder="1" applyAlignment="1">
      <alignment horizontal="center" vertical="center" wrapText="1"/>
    </xf>
    <xf numFmtId="0" fontId="15" fillId="11" borderId="14" xfId="0" applyFont="1" applyFill="1" applyBorder="1" applyAlignment="1">
      <alignment horizontal="center" vertical="center" wrapText="1"/>
    </xf>
    <xf numFmtId="0" fontId="15" fillId="11" borderId="18" xfId="0" applyFont="1" applyFill="1" applyBorder="1" applyAlignment="1">
      <alignment horizontal="center" vertical="center" wrapText="1"/>
    </xf>
    <xf numFmtId="0" fontId="15" fillId="11" borderId="21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15" fillId="11" borderId="22" xfId="0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/>
    </xf>
    <xf numFmtId="0" fontId="18" fillId="6" borderId="12" xfId="0" applyFont="1" applyFill="1" applyBorder="1" applyAlignment="1">
      <alignment horizontal="center"/>
    </xf>
    <xf numFmtId="0" fontId="18" fillId="6" borderId="13" xfId="0" applyFont="1" applyFill="1" applyBorder="1" applyAlignment="1">
      <alignment horizontal="center"/>
    </xf>
    <xf numFmtId="0" fontId="17" fillId="9" borderId="17" xfId="3" applyFont="1" applyFill="1" applyBorder="1" applyAlignment="1">
      <alignment horizontal="center" vertical="center" wrapText="1"/>
    </xf>
    <xf numFmtId="0" fontId="17" fillId="9" borderId="18" xfId="3" applyFont="1" applyFill="1" applyBorder="1" applyAlignment="1">
      <alignment horizontal="center" vertical="center" wrapText="1"/>
    </xf>
    <xf numFmtId="0" fontId="17" fillId="9" borderId="21" xfId="3" applyFont="1" applyFill="1" applyBorder="1" applyAlignment="1">
      <alignment horizontal="center" vertical="center" wrapText="1"/>
    </xf>
    <xf numFmtId="0" fontId="17" fillId="9" borderId="22" xfId="3" applyFont="1" applyFill="1" applyBorder="1" applyAlignment="1">
      <alignment horizontal="center" vertical="center" wrapText="1"/>
    </xf>
    <xf numFmtId="0" fontId="15" fillId="9" borderId="17" xfId="0" applyFont="1" applyFill="1" applyBorder="1" applyAlignment="1">
      <alignment horizontal="center" vertical="center" wrapText="1"/>
    </xf>
    <xf numFmtId="0" fontId="15" fillId="9" borderId="14" xfId="0" applyFont="1" applyFill="1" applyBorder="1" applyAlignment="1">
      <alignment horizontal="center" vertical="center" wrapText="1"/>
    </xf>
    <xf numFmtId="0" fontId="15" fillId="9" borderId="18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15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 vertical="center"/>
    </xf>
    <xf numFmtId="0" fontId="16" fillId="14" borderId="49" xfId="0" applyFont="1" applyFill="1" applyBorder="1" applyAlignment="1">
      <alignment horizontal="center" vertical="center" wrapText="1"/>
    </xf>
    <xf numFmtId="0" fontId="16" fillId="14" borderId="50" xfId="0" applyFont="1" applyFill="1" applyBorder="1" applyAlignment="1">
      <alignment horizontal="center" vertical="center" wrapText="1"/>
    </xf>
    <xf numFmtId="0" fontId="16" fillId="11" borderId="49" xfId="0" applyFont="1" applyFill="1" applyBorder="1" applyAlignment="1">
      <alignment horizontal="center" vertical="center" wrapText="1"/>
    </xf>
    <xf numFmtId="0" fontId="16" fillId="11" borderId="5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15" fillId="8" borderId="12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7" borderId="25" xfId="0" applyFont="1" applyFill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21" fillId="0" borderId="30" xfId="4" applyFont="1" applyBorder="1" applyAlignment="1">
      <alignment horizontal="center" vertical="center" wrapText="1"/>
    </xf>
    <xf numFmtId="0" fontId="21" fillId="0" borderId="10" xfId="4" applyFont="1" applyBorder="1" applyAlignment="1">
      <alignment horizontal="center" vertical="center" wrapText="1"/>
    </xf>
    <xf numFmtId="1" fontId="21" fillId="0" borderId="30" xfId="4" applyNumberFormat="1" applyFont="1" applyBorder="1" applyAlignment="1">
      <alignment horizontal="center" vertical="center" wrapText="1"/>
    </xf>
    <xf numFmtId="1" fontId="21" fillId="0" borderId="10" xfId="4" applyNumberFormat="1" applyFont="1" applyBorder="1" applyAlignment="1">
      <alignment horizontal="center" vertical="center" wrapText="1"/>
    </xf>
    <xf numFmtId="0" fontId="19" fillId="13" borderId="25" xfId="0" applyFont="1" applyFill="1" applyBorder="1" applyAlignment="1">
      <alignment horizontal="center" vertical="center" wrapText="1"/>
    </xf>
    <xf numFmtId="0" fontId="17" fillId="14" borderId="47" xfId="3" applyFont="1" applyFill="1" applyBorder="1" applyAlignment="1">
      <alignment horizontal="center" vertical="center" wrapText="1"/>
    </xf>
    <xf numFmtId="0" fontId="17" fillId="14" borderId="48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5" fillId="9" borderId="30" xfId="0" applyFont="1" applyFill="1" applyBorder="1" applyAlignment="1">
      <alignment horizontal="center" vertical="center" wrapText="1"/>
    </xf>
    <xf numFmtId="0" fontId="13" fillId="10" borderId="30" xfId="4" applyFont="1" applyFill="1" applyBorder="1" applyAlignment="1">
      <alignment horizontal="center" vertical="center" wrapText="1"/>
    </xf>
    <xf numFmtId="0" fontId="13" fillId="10" borderId="10" xfId="4" applyFont="1" applyFill="1" applyBorder="1" applyAlignment="1">
      <alignment horizontal="center" vertical="center" wrapText="1"/>
    </xf>
    <xf numFmtId="0" fontId="13" fillId="10" borderId="37" xfId="4" applyFont="1" applyFill="1" applyBorder="1" applyAlignment="1">
      <alignment horizontal="center" vertical="center" wrapText="1"/>
    </xf>
    <xf numFmtId="0" fontId="17" fillId="14" borderId="29" xfId="3" applyFont="1" applyFill="1" applyBorder="1" applyAlignment="1">
      <alignment horizontal="center" vertical="center" wrapText="1"/>
    </xf>
    <xf numFmtId="0" fontId="17" fillId="14" borderId="23" xfId="3" applyFont="1" applyFill="1" applyBorder="1" applyAlignment="1">
      <alignment horizontal="center" vertical="center" wrapText="1"/>
    </xf>
    <xf numFmtId="0" fontId="17" fillId="14" borderId="36" xfId="3" applyFont="1" applyFill="1" applyBorder="1" applyAlignment="1">
      <alignment horizontal="center" vertical="center" wrapText="1"/>
    </xf>
    <xf numFmtId="0" fontId="15" fillId="9" borderId="10" xfId="0" applyFont="1" applyFill="1" applyBorder="1" applyAlignment="1">
      <alignment horizontal="center" vertical="center" wrapText="1"/>
    </xf>
    <xf numFmtId="0" fontId="19" fillId="7" borderId="26" xfId="0" applyFont="1" applyFill="1" applyBorder="1" applyAlignment="1">
      <alignment horizontal="center" vertical="center" wrapText="1"/>
    </xf>
    <xf numFmtId="0" fontId="19" fillId="13" borderId="26" xfId="0" applyFont="1" applyFill="1" applyBorder="1" applyAlignment="1">
      <alignment horizontal="center" vertical="center" wrapText="1"/>
    </xf>
    <xf numFmtId="0" fontId="19" fillId="13" borderId="30" xfId="0" applyFont="1" applyFill="1" applyBorder="1" applyAlignment="1">
      <alignment horizontal="center" vertical="center" wrapText="1"/>
    </xf>
    <xf numFmtId="0" fontId="19" fillId="13" borderId="10" xfId="0" applyFont="1" applyFill="1" applyBorder="1" applyAlignment="1">
      <alignment horizontal="center" vertical="center" wrapText="1"/>
    </xf>
    <xf numFmtId="0" fontId="20" fillId="7" borderId="16" xfId="0" applyFont="1" applyFill="1" applyBorder="1" applyAlignment="1">
      <alignment horizontal="center" vertical="center" wrapText="1"/>
    </xf>
    <xf numFmtId="0" fontId="20" fillId="7" borderId="24" xfId="0" applyFont="1" applyFill="1" applyBorder="1" applyAlignment="1">
      <alignment horizontal="center" vertical="center" wrapText="1"/>
    </xf>
    <xf numFmtId="1" fontId="21" fillId="7" borderId="29" xfId="4" applyNumberFormat="1" applyFont="1" applyFill="1" applyBorder="1" applyAlignment="1">
      <alignment horizontal="center" vertical="center" wrapText="1"/>
    </xf>
    <xf numFmtId="1" fontId="21" fillId="7" borderId="23" xfId="4" applyNumberFormat="1" applyFont="1" applyFill="1" applyBorder="1" applyAlignment="1">
      <alignment horizontal="center" vertical="center" wrapText="1"/>
    </xf>
    <xf numFmtId="0" fontId="20" fillId="7" borderId="29" xfId="0" applyFont="1" applyFill="1" applyBorder="1" applyAlignment="1">
      <alignment horizontal="center" vertical="center" wrapText="1"/>
    </xf>
    <xf numFmtId="0" fontId="20" fillId="7" borderId="23" xfId="0" applyFont="1" applyFill="1" applyBorder="1" applyAlignment="1">
      <alignment horizontal="center" vertical="center" wrapText="1"/>
    </xf>
    <xf numFmtId="0" fontId="21" fillId="7" borderId="29" xfId="4" applyFont="1" applyFill="1" applyBorder="1" applyAlignment="1">
      <alignment horizontal="center" vertical="center" wrapText="1"/>
    </xf>
    <xf numFmtId="0" fontId="21" fillId="7" borderId="23" xfId="4" applyFont="1" applyFill="1" applyBorder="1" applyAlignment="1">
      <alignment horizontal="center" vertical="center" wrapText="1"/>
    </xf>
    <xf numFmtId="0" fontId="21" fillId="7" borderId="36" xfId="4" applyFont="1" applyFill="1" applyBorder="1" applyAlignment="1">
      <alignment horizontal="center" vertical="center" wrapText="1"/>
    </xf>
    <xf numFmtId="1" fontId="21" fillId="7" borderId="36" xfId="4" applyNumberFormat="1" applyFont="1" applyFill="1" applyBorder="1" applyAlignment="1">
      <alignment horizontal="center" vertical="center" wrapText="1"/>
    </xf>
    <xf numFmtId="0" fontId="20" fillId="7" borderId="16" xfId="0" applyFont="1" applyFill="1" applyBorder="1" applyAlignment="1">
      <alignment horizontal="center" vertical="center"/>
    </xf>
    <xf numFmtId="0" fontId="20" fillId="7" borderId="23" xfId="0" applyFont="1" applyFill="1" applyBorder="1" applyAlignment="1">
      <alignment horizontal="center" vertical="center"/>
    </xf>
    <xf numFmtId="0" fontId="20" fillId="7" borderId="36" xfId="0" applyFont="1" applyFill="1" applyBorder="1" applyAlignment="1">
      <alignment horizontal="center" vertical="center"/>
    </xf>
    <xf numFmtId="0" fontId="21" fillId="7" borderId="16" xfId="4" applyFont="1" applyFill="1" applyBorder="1" applyAlignment="1">
      <alignment horizontal="center" vertical="center"/>
    </xf>
    <xf numFmtId="0" fontId="21" fillId="7" borderId="23" xfId="4" applyFont="1" applyFill="1" applyBorder="1" applyAlignment="1">
      <alignment horizontal="center" vertical="center"/>
    </xf>
    <xf numFmtId="0" fontId="21" fillId="7" borderId="36" xfId="4" applyFont="1" applyFill="1" applyBorder="1" applyAlignment="1">
      <alignment horizontal="center" vertical="center"/>
    </xf>
    <xf numFmtId="0" fontId="19" fillId="7" borderId="16" xfId="0" applyFont="1" applyFill="1" applyBorder="1" applyAlignment="1">
      <alignment horizontal="center" vertical="center"/>
    </xf>
    <xf numFmtId="0" fontId="19" fillId="7" borderId="23" xfId="0" applyFont="1" applyFill="1" applyBorder="1" applyAlignment="1">
      <alignment horizontal="center" vertical="center"/>
    </xf>
    <xf numFmtId="0" fontId="19" fillId="7" borderId="3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9" fillId="0" borderId="19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8" fillId="0" borderId="1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9" fillId="0" borderId="58" xfId="0" applyFont="1" applyBorder="1" applyAlignment="1">
      <alignment horizontal="center"/>
    </xf>
    <xf numFmtId="0" fontId="19" fillId="0" borderId="59" xfId="0" applyFont="1" applyBorder="1" applyAlignment="1">
      <alignment horizontal="center"/>
    </xf>
    <xf numFmtId="0" fontId="19" fillId="0" borderId="60" xfId="0" applyFont="1" applyBorder="1" applyAlignment="1">
      <alignment horizontal="center"/>
    </xf>
    <xf numFmtId="0" fontId="19" fillId="0" borderId="61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62" xfId="0" applyFont="1" applyBorder="1" applyAlignment="1">
      <alignment horizontal="center"/>
    </xf>
    <xf numFmtId="0" fontId="19" fillId="0" borderId="63" xfId="0" applyFont="1" applyBorder="1" applyAlignment="1">
      <alignment horizontal="center"/>
    </xf>
    <xf numFmtId="0" fontId="19" fillId="0" borderId="64" xfId="0" applyFont="1" applyBorder="1" applyAlignment="1">
      <alignment horizontal="center"/>
    </xf>
    <xf numFmtId="0" fontId="19" fillId="0" borderId="65" xfId="0" applyFont="1" applyBorder="1" applyAlignment="1">
      <alignment horizontal="center"/>
    </xf>
    <xf numFmtId="0" fontId="24" fillId="0" borderId="6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61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67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8" fillId="0" borderId="10" xfId="0" applyFont="1" applyBorder="1" applyAlignment="1">
      <alignment vertical="center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14" fontId="28" fillId="0" borderId="11" xfId="0" applyNumberFormat="1" applyFont="1" applyBorder="1" applyAlignment="1">
      <alignment horizontal="center" vertical="center"/>
    </xf>
  </cellXfs>
  <cellStyles count="6">
    <cellStyle name="Excel Built-in Normal" xfId="5"/>
    <cellStyle name="Moneda" xfId="1" builtinId="4"/>
    <cellStyle name="Normal" xfId="0" builtinId="0"/>
    <cellStyle name="Normal 2" xfId="4"/>
    <cellStyle name="Normal 2 2" xfId="3"/>
    <cellStyle name="Porcentaje" xfId="2" builtinId="5"/>
  </cellStyles>
  <dxfs count="282"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 patternType="solid">
          <bgColor rgb="FFFF5050"/>
        </patternFill>
      </fill>
    </dxf>
    <dxf>
      <font>
        <color theme="1"/>
      </font>
      <fill>
        <patternFill>
          <bgColor rgb="FF00CC99"/>
        </patternFill>
      </fill>
    </dxf>
    <dxf>
      <font>
        <color theme="1"/>
      </font>
      <fill>
        <patternFill>
          <bgColor rgb="FFFFCC66"/>
        </patternFill>
      </fill>
    </dxf>
    <dxf>
      <font>
        <color theme="0"/>
      </font>
      <fill>
        <patternFill patternType="solid">
          <bgColor rgb="FFFF5050"/>
        </patternFill>
      </fill>
    </dxf>
    <dxf>
      <font>
        <color theme="1"/>
      </font>
      <fill>
        <patternFill>
          <bgColor rgb="FF00CC99"/>
        </patternFill>
      </fill>
    </dxf>
    <dxf>
      <font>
        <color theme="1"/>
      </font>
      <fill>
        <patternFill>
          <bgColor rgb="FFFFCC66"/>
        </patternFill>
      </fill>
    </dxf>
    <dxf>
      <font>
        <color theme="0"/>
      </font>
      <fill>
        <patternFill patternType="solid">
          <bgColor rgb="FFFF5050"/>
        </patternFill>
      </fill>
    </dxf>
    <dxf>
      <font>
        <color theme="1"/>
      </font>
      <fill>
        <patternFill>
          <bgColor rgb="FF00CC99"/>
        </patternFill>
      </fill>
    </dxf>
    <dxf>
      <font>
        <color theme="1"/>
      </font>
      <fill>
        <patternFill>
          <bgColor rgb="FFFFCC66"/>
        </patternFill>
      </fill>
    </dxf>
    <dxf>
      <font>
        <color theme="0"/>
      </font>
      <fill>
        <patternFill patternType="solid">
          <bgColor rgb="FFFF5050"/>
        </patternFill>
      </fill>
    </dxf>
    <dxf>
      <font>
        <color theme="1"/>
      </font>
      <fill>
        <patternFill>
          <bgColor rgb="FF00CC99"/>
        </patternFill>
      </fill>
    </dxf>
    <dxf>
      <font>
        <color theme="1"/>
      </font>
      <fill>
        <patternFill>
          <bgColor rgb="FFFFCC66"/>
        </patternFill>
      </fill>
    </dxf>
    <dxf>
      <font>
        <color theme="0"/>
      </font>
      <fill>
        <patternFill patternType="solid">
          <bgColor rgb="FFFF5050"/>
        </patternFill>
      </fill>
    </dxf>
    <dxf>
      <font>
        <color theme="1"/>
      </font>
      <fill>
        <patternFill>
          <bgColor rgb="FF00CC99"/>
        </patternFill>
      </fill>
    </dxf>
    <dxf>
      <font>
        <color theme="1"/>
      </font>
      <fill>
        <patternFill>
          <bgColor rgb="FFFFCC66"/>
        </patternFill>
      </fill>
    </dxf>
    <dxf>
      <font>
        <color theme="0"/>
      </font>
      <fill>
        <patternFill patternType="solid">
          <bgColor rgb="FFFF5050"/>
        </patternFill>
      </fill>
    </dxf>
    <dxf>
      <font>
        <color theme="1"/>
      </font>
      <fill>
        <patternFill>
          <bgColor rgb="FF00CC99"/>
        </patternFill>
      </fill>
    </dxf>
    <dxf>
      <font>
        <color theme="1"/>
      </font>
      <fill>
        <patternFill>
          <bgColor rgb="FFFFCC66"/>
        </patternFill>
      </fill>
    </dxf>
    <dxf>
      <font>
        <color theme="0"/>
      </font>
      <fill>
        <patternFill patternType="solid">
          <bgColor rgb="FFFF5050"/>
        </patternFill>
      </fill>
    </dxf>
    <dxf>
      <font>
        <color theme="1"/>
      </font>
      <fill>
        <patternFill>
          <bgColor rgb="FF00CC99"/>
        </patternFill>
      </fill>
    </dxf>
    <dxf>
      <font>
        <color theme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1"/>
      </font>
      <fill>
        <patternFill>
          <bgColor rgb="FFFF9933"/>
        </patternFill>
      </fill>
    </dxf>
    <dxf>
      <font>
        <color theme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1"/>
      </font>
      <fill>
        <patternFill>
          <bgColor rgb="FFFF9933"/>
        </patternFill>
      </fill>
    </dxf>
    <dxf>
      <font>
        <color theme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1"/>
      </font>
      <fill>
        <patternFill>
          <bgColor rgb="FFFF9933"/>
        </patternFill>
      </fill>
    </dxf>
    <dxf>
      <font>
        <color theme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1"/>
      </font>
      <fill>
        <patternFill>
          <bgColor rgb="FFFF9933"/>
        </patternFill>
      </fill>
    </dxf>
    <dxf>
      <font>
        <color theme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1"/>
      </font>
      <fill>
        <patternFill>
          <bgColor rgb="FFFF9933"/>
        </patternFill>
      </fill>
    </dxf>
    <dxf>
      <font>
        <color theme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1"/>
      </font>
      <fill>
        <patternFill>
          <bgColor rgb="FFFF9933"/>
        </patternFill>
      </fill>
    </dxf>
    <dxf>
      <font>
        <color theme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1"/>
      </font>
      <fill>
        <patternFill>
          <bgColor rgb="FFFF9933"/>
        </patternFill>
      </fill>
    </dxf>
    <dxf>
      <font>
        <color theme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1"/>
      </font>
      <fill>
        <patternFill>
          <bgColor rgb="FFFF9933"/>
        </patternFill>
      </fill>
    </dxf>
    <dxf>
      <font>
        <color theme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1"/>
      </font>
      <fill>
        <patternFill>
          <bgColor rgb="FFFF9933"/>
        </patternFill>
      </fill>
    </dxf>
    <dxf>
      <font>
        <color theme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1"/>
      </font>
      <fill>
        <patternFill>
          <bgColor rgb="FFFF9933"/>
        </patternFill>
      </fill>
    </dxf>
    <dxf>
      <font>
        <color theme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1"/>
      </font>
      <fill>
        <patternFill>
          <bgColor rgb="FFFF9933"/>
        </patternFill>
      </fill>
    </dxf>
    <dxf>
      <font>
        <color theme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1"/>
      </font>
      <fill>
        <patternFill>
          <bgColor rgb="FFFF9933"/>
        </patternFill>
      </fill>
    </dxf>
    <dxf>
      <font>
        <color theme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1"/>
      </font>
      <fill>
        <patternFill>
          <bgColor rgb="FFFF9933"/>
        </patternFill>
      </fill>
    </dxf>
    <dxf>
      <font>
        <color theme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1"/>
      </font>
      <fill>
        <patternFill>
          <bgColor rgb="FFFF9933"/>
        </patternFill>
      </fill>
    </dxf>
    <dxf>
      <font>
        <color theme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1"/>
      </font>
      <fill>
        <patternFill>
          <bgColor rgb="FFFF9933"/>
        </patternFill>
      </fill>
    </dxf>
    <dxf>
      <font>
        <color theme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1"/>
      </font>
      <fill>
        <patternFill>
          <bgColor rgb="FFFF9933"/>
        </patternFill>
      </fill>
    </dxf>
    <dxf>
      <font>
        <color theme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1"/>
      </font>
      <fill>
        <patternFill>
          <bgColor rgb="FFFF9933"/>
        </patternFill>
      </fill>
    </dxf>
    <dxf>
      <font>
        <color theme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1"/>
      </font>
      <fill>
        <patternFill>
          <bgColor rgb="FFFF9933"/>
        </patternFill>
      </fill>
    </dxf>
    <dxf>
      <font>
        <color theme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1"/>
      </font>
      <fill>
        <patternFill>
          <bgColor rgb="FFFF9933"/>
        </patternFill>
      </fill>
    </dxf>
    <dxf>
      <font>
        <color theme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1"/>
      </font>
      <fill>
        <patternFill>
          <bgColor rgb="FFFF9933"/>
        </patternFill>
      </fill>
    </dxf>
    <dxf>
      <font>
        <color theme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1"/>
      </font>
      <fill>
        <patternFill>
          <bgColor rgb="FFFF9933"/>
        </patternFill>
      </fill>
    </dxf>
    <dxf>
      <font>
        <color theme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1"/>
      </font>
      <fill>
        <patternFill>
          <bgColor rgb="FFFF9933"/>
        </patternFill>
      </fill>
    </dxf>
    <dxf>
      <font>
        <color theme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1"/>
      </font>
      <fill>
        <patternFill>
          <bgColor rgb="FFFF9933"/>
        </patternFill>
      </fill>
    </dxf>
    <dxf>
      <font>
        <color theme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1"/>
      </font>
      <fill>
        <patternFill>
          <bgColor rgb="FFFF9933"/>
        </patternFill>
      </fill>
    </dxf>
    <dxf>
      <font>
        <color theme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1"/>
      </font>
      <fill>
        <patternFill>
          <bgColor rgb="FFFF9933"/>
        </patternFill>
      </fill>
    </dxf>
    <dxf>
      <font>
        <color theme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1"/>
      </font>
      <fill>
        <patternFill>
          <bgColor rgb="FFFF9933"/>
        </patternFill>
      </fill>
    </dxf>
    <dxf>
      <font>
        <color theme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1"/>
      </font>
      <fill>
        <patternFill>
          <bgColor rgb="FFFF9933"/>
        </patternFill>
      </fill>
    </dxf>
    <dxf>
      <font>
        <color theme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1"/>
      </font>
      <fill>
        <patternFill>
          <bgColor rgb="FFFF9933"/>
        </patternFill>
      </fill>
    </dxf>
    <dxf>
      <font>
        <color theme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1"/>
      </font>
      <fill>
        <patternFill>
          <bgColor rgb="FFFF9933"/>
        </patternFill>
      </fill>
    </dxf>
    <dxf>
      <font>
        <color theme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1"/>
      </font>
      <fill>
        <patternFill>
          <bgColor rgb="FFFF9933"/>
        </patternFill>
      </fill>
    </dxf>
    <dxf>
      <font>
        <color theme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1"/>
      </font>
      <fill>
        <patternFill>
          <bgColor rgb="FFFF9933"/>
        </patternFill>
      </fill>
    </dxf>
    <dxf>
      <font>
        <color theme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1"/>
      </font>
      <fill>
        <patternFill>
          <bgColor rgb="FFFF9933"/>
        </patternFill>
      </fill>
    </dxf>
    <dxf>
      <font>
        <color theme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1"/>
      </font>
      <fill>
        <patternFill>
          <bgColor rgb="FFFF9933"/>
        </patternFill>
      </fill>
    </dxf>
    <dxf>
      <font>
        <color theme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1"/>
      </font>
      <fill>
        <patternFill>
          <bgColor rgb="FFFF9933"/>
        </patternFill>
      </fill>
    </dxf>
    <dxf>
      <font>
        <color theme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1"/>
      </font>
      <fill>
        <patternFill>
          <bgColor rgb="FFFF9933"/>
        </patternFill>
      </fill>
    </dxf>
    <dxf>
      <font>
        <color theme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theme="1"/>
      </font>
      <fill>
        <patternFill>
          <bgColor rgb="FFFF9933"/>
        </patternFill>
      </fill>
    </dxf>
    <dxf>
      <font>
        <color theme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  <dxf>
      <font>
        <color theme="0"/>
      </font>
      <fill>
        <patternFill>
          <bgColor rgb="FFFF5050"/>
        </patternFill>
      </fill>
    </dxf>
    <dxf>
      <font>
        <color auto="1"/>
      </font>
      <fill>
        <patternFill>
          <bgColor rgb="FFFF9933"/>
        </patternFill>
      </fill>
    </dxf>
    <dxf>
      <font>
        <color auto="1"/>
      </font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CC66"/>
      <color rgb="FF00CC99"/>
      <color rgb="FFFF5050"/>
      <color rgb="FFFF9933"/>
      <color rgb="FFFF6600"/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1357312</xdr:colOff>
      <xdr:row>0</xdr:row>
      <xdr:rowOff>119063</xdr:rowOff>
    </xdr:from>
    <xdr:to>
      <xdr:col>3</xdr:col>
      <xdr:colOff>1881187</xdr:colOff>
      <xdr:row>2</xdr:row>
      <xdr:rowOff>844443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0" y="119063"/>
          <a:ext cx="3452812" cy="24398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38</xdr:row>
      <xdr:rowOff>66675</xdr:rowOff>
    </xdr:from>
    <xdr:to>
      <xdr:col>14</xdr:col>
      <xdr:colOff>113370</xdr:colOff>
      <xdr:row>49</xdr:row>
      <xdr:rowOff>104508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EE4FE0-48CC-30B0-2A83-977BD3AC1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8125" y="8829675"/>
          <a:ext cx="8381070" cy="2028558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476250</xdr:colOff>
      <xdr:row>50</xdr:row>
      <xdr:rowOff>57150</xdr:rowOff>
    </xdr:from>
    <xdr:to>
      <xdr:col>5</xdr:col>
      <xdr:colOff>256314</xdr:colOff>
      <xdr:row>73</xdr:row>
      <xdr:rowOff>75677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3111D65-5EA0-44E7-9714-D97997003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24350" y="10086975"/>
          <a:ext cx="6885714" cy="4180952"/>
        </a:xfrm>
        <a:prstGeom prst="rect">
          <a:avLst/>
        </a:prstGeom>
      </xdr:spPr>
    </xdr:pic>
    <xdr:clientData/>
  </xdr:twoCellAnchor>
  <xdr:twoCellAnchor editAs="oneCell">
    <xdr:from>
      <xdr:col>9</xdr:col>
      <xdr:colOff>104774</xdr:colOff>
      <xdr:row>92</xdr:row>
      <xdr:rowOff>174382</xdr:rowOff>
    </xdr:from>
    <xdr:to>
      <xdr:col>14</xdr:col>
      <xdr:colOff>430579</xdr:colOff>
      <xdr:row>112</xdr:row>
      <xdr:rowOff>22113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506891-A7C1-4FC5-AD42-94A1DF720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172466" y="27056863"/>
          <a:ext cx="4765921" cy="35111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Verde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47"/>
  <sheetViews>
    <sheetView showGridLines="0" tabSelected="1" zoomScale="60" zoomScaleNormal="60" workbookViewId="0">
      <pane ySplit="8" topLeftCell="A9" activePane="bottomLeft" state="frozen"/>
      <selection pane="bottomLeft" activeCell="F11" sqref="F11:F12"/>
    </sheetView>
  </sheetViews>
  <sheetFormatPr baseColWidth="10" defaultColWidth="11" defaultRowHeight="14.25"/>
  <cols>
    <col min="1" max="1" width="4.125" style="193" customWidth="1"/>
    <col min="2" max="2" width="15.5" style="25" customWidth="1"/>
    <col min="3" max="3" width="38.5" style="25" customWidth="1"/>
    <col min="4" max="4" width="47" style="194" customWidth="1"/>
    <col min="5" max="5" width="4.875" style="193" customWidth="1"/>
    <col min="6" max="6" width="48.75" style="25" customWidth="1"/>
    <col min="7" max="7" width="38.5" style="25" customWidth="1"/>
    <col min="8" max="8" width="15.75" style="25" customWidth="1"/>
    <col min="9" max="9" width="11.75" style="193" customWidth="1"/>
    <col min="10" max="10" width="9.5" style="193" customWidth="1"/>
    <col min="11" max="29" width="3.5" style="30" customWidth="1"/>
    <col min="30" max="31" width="11" style="25" customWidth="1"/>
    <col min="32" max="32" width="12.75" style="193" customWidth="1"/>
    <col min="33" max="33" width="5" style="193" customWidth="1"/>
    <col min="34" max="34" width="42.5" style="194" customWidth="1"/>
    <col min="35" max="36" width="11.5" style="25" customWidth="1"/>
    <col min="37" max="37" width="14.5" style="25" customWidth="1"/>
    <col min="38" max="38" width="10.125" style="25" customWidth="1"/>
    <col min="39" max="39" width="16.875" style="25" customWidth="1"/>
    <col min="40" max="40" width="20.5" style="25" customWidth="1"/>
    <col min="41" max="41" width="17.125" style="25" customWidth="1"/>
    <col min="42" max="42" width="9.5" style="25" hidden="1" customWidth="1"/>
    <col min="43" max="43" width="12.125" style="25" hidden="1" customWidth="1"/>
    <col min="44" max="44" width="13" style="25" hidden="1" customWidth="1"/>
    <col min="45" max="45" width="12.5" style="25" hidden="1" customWidth="1"/>
    <col min="46" max="48" width="22.125" style="25" hidden="1" customWidth="1"/>
    <col min="49" max="50" width="15.5" style="25" customWidth="1"/>
    <col min="51" max="51" width="29.5" style="195" customWidth="1"/>
    <col min="52" max="52" width="14.5" style="195" customWidth="1"/>
    <col min="53" max="53" width="13" style="195" customWidth="1"/>
    <col min="54" max="54" width="13.5" style="195" customWidth="1"/>
    <col min="55" max="55" width="14" style="195" customWidth="1"/>
    <col min="56" max="56" width="19.875" style="195" customWidth="1"/>
    <col min="57" max="57" width="12.125" style="25" customWidth="1"/>
    <col min="58" max="58" width="15.125" style="193" customWidth="1"/>
    <col min="59" max="59" width="21" style="25" customWidth="1"/>
    <col min="60" max="60" width="12.5" style="25" hidden="1" customWidth="1"/>
    <col min="61" max="61" width="16" style="25" customWidth="1"/>
    <col min="62" max="62" width="10.875" style="25" customWidth="1"/>
    <col min="63" max="63" width="10.875" style="25" hidden="1" customWidth="1"/>
    <col min="64" max="64" width="12.75" style="25" customWidth="1"/>
    <col min="65" max="65" width="13.75" style="25" customWidth="1"/>
    <col min="66" max="66" width="28.75" style="25" customWidth="1"/>
    <col min="67" max="67" width="10.875" style="25" customWidth="1"/>
    <col min="68" max="68" width="14.5" style="25" customWidth="1"/>
    <col min="69" max="69" width="31.25" style="25" customWidth="1"/>
    <col min="70" max="71" width="23" style="25" customWidth="1"/>
    <col min="72" max="72" width="26" style="25" customWidth="1"/>
    <col min="73" max="73" width="25" style="25" customWidth="1"/>
    <col min="74" max="16384" width="11" style="25"/>
  </cols>
  <sheetData>
    <row r="1" spans="1:73" ht="67.5" customHeight="1">
      <c r="A1" s="388"/>
      <c r="B1" s="389"/>
      <c r="C1" s="389"/>
      <c r="D1" s="389"/>
      <c r="E1" s="389"/>
      <c r="F1" s="390"/>
      <c r="G1" s="397" t="s">
        <v>252</v>
      </c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  <c r="AA1" s="398"/>
      <c r="AB1" s="398"/>
      <c r="AC1" s="398"/>
      <c r="AD1" s="398"/>
      <c r="AE1" s="398"/>
      <c r="AF1" s="398"/>
      <c r="AG1" s="398"/>
      <c r="AH1" s="398"/>
      <c r="AI1" s="398"/>
      <c r="AJ1" s="398"/>
      <c r="AK1" s="398"/>
      <c r="AL1" s="398"/>
      <c r="AM1" s="398"/>
      <c r="AN1" s="398"/>
      <c r="AO1" s="398"/>
      <c r="AP1" s="398"/>
      <c r="AQ1" s="398"/>
      <c r="AR1" s="398"/>
      <c r="AS1" s="398"/>
      <c r="AT1" s="398"/>
      <c r="AU1" s="398"/>
      <c r="AV1" s="398"/>
      <c r="AW1" s="398"/>
      <c r="AX1" s="398"/>
      <c r="AY1" s="398"/>
      <c r="AZ1" s="398"/>
      <c r="BA1" s="398"/>
      <c r="BB1" s="398"/>
      <c r="BC1" s="398"/>
      <c r="BD1" s="398"/>
      <c r="BE1" s="398"/>
      <c r="BF1" s="398"/>
      <c r="BG1" s="398"/>
      <c r="BH1" s="398"/>
      <c r="BI1" s="398"/>
      <c r="BJ1" s="398"/>
      <c r="BK1" s="398"/>
      <c r="BL1" s="398"/>
      <c r="BM1" s="398"/>
      <c r="BN1" s="398"/>
      <c r="BO1" s="398"/>
      <c r="BP1" s="399"/>
      <c r="BQ1" s="406" t="s">
        <v>96</v>
      </c>
      <c r="BR1" s="407" t="s">
        <v>253</v>
      </c>
      <c r="BS1" s="408"/>
      <c r="BT1" s="408"/>
      <c r="BU1" s="409"/>
    </row>
    <row r="2" spans="1:73" ht="67.5" customHeight="1">
      <c r="A2" s="391"/>
      <c r="B2" s="392"/>
      <c r="C2" s="392"/>
      <c r="D2" s="392"/>
      <c r="E2" s="392"/>
      <c r="F2" s="393"/>
      <c r="G2" s="400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401"/>
      <c r="U2" s="401"/>
      <c r="V2" s="401"/>
      <c r="W2" s="401"/>
      <c r="X2" s="401"/>
      <c r="Y2" s="401"/>
      <c r="Z2" s="401"/>
      <c r="AA2" s="401"/>
      <c r="AB2" s="401"/>
      <c r="AC2" s="401"/>
      <c r="AD2" s="401"/>
      <c r="AE2" s="401"/>
      <c r="AF2" s="401"/>
      <c r="AG2" s="401"/>
      <c r="AH2" s="401"/>
      <c r="AI2" s="401"/>
      <c r="AJ2" s="401"/>
      <c r="AK2" s="401"/>
      <c r="AL2" s="401"/>
      <c r="AM2" s="401"/>
      <c r="AN2" s="401"/>
      <c r="AO2" s="401"/>
      <c r="AP2" s="401"/>
      <c r="AQ2" s="401"/>
      <c r="AR2" s="401"/>
      <c r="AS2" s="401"/>
      <c r="AT2" s="401"/>
      <c r="AU2" s="401"/>
      <c r="AV2" s="401"/>
      <c r="AW2" s="401"/>
      <c r="AX2" s="401"/>
      <c r="AY2" s="401"/>
      <c r="AZ2" s="401"/>
      <c r="BA2" s="401"/>
      <c r="BB2" s="401"/>
      <c r="BC2" s="401"/>
      <c r="BD2" s="401"/>
      <c r="BE2" s="401"/>
      <c r="BF2" s="401"/>
      <c r="BG2" s="401"/>
      <c r="BH2" s="401"/>
      <c r="BI2" s="401"/>
      <c r="BJ2" s="401"/>
      <c r="BK2" s="401"/>
      <c r="BL2" s="401"/>
      <c r="BM2" s="401"/>
      <c r="BN2" s="401"/>
      <c r="BO2" s="401"/>
      <c r="BP2" s="402"/>
      <c r="BQ2" s="406" t="s">
        <v>97</v>
      </c>
      <c r="BR2" s="407">
        <v>6</v>
      </c>
      <c r="BS2" s="408"/>
      <c r="BT2" s="408"/>
      <c r="BU2" s="409"/>
    </row>
    <row r="3" spans="1:73" ht="67.5" customHeight="1">
      <c r="A3" s="394"/>
      <c r="B3" s="395"/>
      <c r="C3" s="395"/>
      <c r="D3" s="395"/>
      <c r="E3" s="395"/>
      <c r="F3" s="396"/>
      <c r="G3" s="403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  <c r="S3" s="404"/>
      <c r="T3" s="404"/>
      <c r="U3" s="404"/>
      <c r="V3" s="404"/>
      <c r="W3" s="404"/>
      <c r="X3" s="404"/>
      <c r="Y3" s="404"/>
      <c r="Z3" s="404"/>
      <c r="AA3" s="404"/>
      <c r="AB3" s="404"/>
      <c r="AC3" s="404"/>
      <c r="AD3" s="404"/>
      <c r="AE3" s="404"/>
      <c r="AF3" s="404"/>
      <c r="AG3" s="404"/>
      <c r="AH3" s="404"/>
      <c r="AI3" s="404"/>
      <c r="AJ3" s="404"/>
      <c r="AK3" s="404"/>
      <c r="AL3" s="404"/>
      <c r="AM3" s="404"/>
      <c r="AN3" s="404"/>
      <c r="AO3" s="404"/>
      <c r="AP3" s="404"/>
      <c r="AQ3" s="404"/>
      <c r="AR3" s="404"/>
      <c r="AS3" s="404"/>
      <c r="AT3" s="404"/>
      <c r="AU3" s="404"/>
      <c r="AV3" s="404"/>
      <c r="AW3" s="404"/>
      <c r="AX3" s="404"/>
      <c r="AY3" s="404"/>
      <c r="AZ3" s="404"/>
      <c r="BA3" s="404"/>
      <c r="BB3" s="404"/>
      <c r="BC3" s="404"/>
      <c r="BD3" s="404"/>
      <c r="BE3" s="404"/>
      <c r="BF3" s="404"/>
      <c r="BG3" s="404"/>
      <c r="BH3" s="404"/>
      <c r="BI3" s="404"/>
      <c r="BJ3" s="404"/>
      <c r="BK3" s="404"/>
      <c r="BL3" s="404"/>
      <c r="BM3" s="404"/>
      <c r="BN3" s="404"/>
      <c r="BO3" s="404"/>
      <c r="BP3" s="405"/>
      <c r="BQ3" s="406" t="s">
        <v>1</v>
      </c>
      <c r="BR3" s="410">
        <v>45617</v>
      </c>
      <c r="BS3" s="408"/>
      <c r="BT3" s="408"/>
      <c r="BU3" s="409"/>
    </row>
    <row r="4" spans="1:73" ht="21" thickBot="1">
      <c r="A4" s="35"/>
      <c r="B4" s="383" t="s">
        <v>98</v>
      </c>
      <c r="C4" s="384"/>
      <c r="D4" s="385"/>
      <c r="E4" s="386"/>
      <c r="F4" s="387"/>
      <c r="G4" s="19"/>
      <c r="H4" s="19"/>
      <c r="I4" s="20"/>
      <c r="J4" s="20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19"/>
      <c r="AE4" s="19"/>
      <c r="AF4" s="20"/>
      <c r="AG4" s="20"/>
      <c r="AH4" s="31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20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</row>
    <row r="5" spans="1:73" ht="17.25">
      <c r="A5" s="295" t="s">
        <v>150</v>
      </c>
      <c r="B5" s="281" t="s">
        <v>0</v>
      </c>
      <c r="C5" s="282"/>
      <c r="D5" s="282"/>
      <c r="E5" s="282"/>
      <c r="F5" s="282"/>
      <c r="G5" s="283"/>
      <c r="H5" s="281" t="s">
        <v>6</v>
      </c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82"/>
      <c r="AF5" s="283"/>
      <c r="AG5" s="281" t="s">
        <v>185</v>
      </c>
      <c r="AH5" s="282"/>
      <c r="AI5" s="282"/>
      <c r="AJ5" s="282"/>
      <c r="AK5" s="282"/>
      <c r="AL5" s="282"/>
      <c r="AM5" s="282"/>
      <c r="AN5" s="282"/>
      <c r="AO5" s="282"/>
      <c r="AP5" s="282"/>
      <c r="AQ5" s="282"/>
      <c r="AR5" s="282"/>
      <c r="AS5" s="282"/>
      <c r="AT5" s="282"/>
      <c r="AU5" s="282"/>
      <c r="AV5" s="282"/>
      <c r="AW5" s="282"/>
      <c r="AX5" s="282"/>
      <c r="AY5" s="282"/>
      <c r="AZ5" s="282"/>
      <c r="BA5" s="282"/>
      <c r="BB5" s="282"/>
      <c r="BC5" s="282"/>
      <c r="BD5" s="282"/>
      <c r="BE5" s="282"/>
      <c r="BF5" s="283"/>
      <c r="BG5" s="343" t="s">
        <v>177</v>
      </c>
      <c r="BH5" s="343"/>
      <c r="BI5" s="343"/>
      <c r="BJ5" s="343"/>
      <c r="BK5" s="343"/>
      <c r="BL5" s="343"/>
      <c r="BM5" s="344" t="s">
        <v>178</v>
      </c>
      <c r="BN5" s="347" t="s">
        <v>179</v>
      </c>
      <c r="BO5" s="347" t="s">
        <v>180</v>
      </c>
      <c r="BP5" s="347" t="s">
        <v>181</v>
      </c>
      <c r="BQ5" s="347" t="s">
        <v>182</v>
      </c>
      <c r="BR5" s="347" t="s">
        <v>249</v>
      </c>
      <c r="BS5" s="347" t="s">
        <v>251</v>
      </c>
      <c r="BT5" s="347" t="s">
        <v>250</v>
      </c>
      <c r="BU5" s="338" t="s">
        <v>7</v>
      </c>
    </row>
    <row r="6" spans="1:73" ht="17.25">
      <c r="A6" s="296"/>
      <c r="B6" s="275" t="s">
        <v>2</v>
      </c>
      <c r="C6" s="275" t="s">
        <v>3</v>
      </c>
      <c r="D6" s="275" t="s">
        <v>4</v>
      </c>
      <c r="E6" s="278" t="s">
        <v>31</v>
      </c>
      <c r="F6" s="275" t="s">
        <v>5</v>
      </c>
      <c r="G6" s="275" t="s">
        <v>206</v>
      </c>
      <c r="H6" s="293" t="s">
        <v>208</v>
      </c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294"/>
      <c r="AG6" s="293" t="s">
        <v>210</v>
      </c>
      <c r="AH6" s="300"/>
      <c r="AI6" s="300"/>
      <c r="AJ6" s="300"/>
      <c r="AK6" s="300"/>
      <c r="AL6" s="300"/>
      <c r="AM6" s="300"/>
      <c r="AN6" s="300"/>
      <c r="AO6" s="294"/>
      <c r="AP6" s="301" t="s">
        <v>209</v>
      </c>
      <c r="AQ6" s="302"/>
      <c r="AR6" s="302"/>
      <c r="AS6" s="302"/>
      <c r="AT6" s="302"/>
      <c r="AU6" s="302"/>
      <c r="AV6" s="303"/>
      <c r="AW6" s="310" t="s">
        <v>213</v>
      </c>
      <c r="AX6" s="311"/>
      <c r="AY6" s="314" t="s">
        <v>212</v>
      </c>
      <c r="AZ6" s="315"/>
      <c r="BA6" s="316"/>
      <c r="BB6" s="314" t="s">
        <v>216</v>
      </c>
      <c r="BC6" s="315"/>
      <c r="BD6" s="315"/>
      <c r="BE6" s="315"/>
      <c r="BF6" s="316"/>
      <c r="BG6" s="350" t="s">
        <v>222</v>
      </c>
      <c r="BH6" s="350"/>
      <c r="BI6" s="350"/>
      <c r="BJ6" s="350"/>
      <c r="BK6" s="350"/>
      <c r="BL6" s="350"/>
      <c r="BM6" s="345"/>
      <c r="BN6" s="348"/>
      <c r="BO6" s="348"/>
      <c r="BP6" s="348"/>
      <c r="BQ6" s="348"/>
      <c r="BR6" s="348"/>
      <c r="BS6" s="348"/>
      <c r="BT6" s="348"/>
      <c r="BU6" s="339"/>
    </row>
    <row r="7" spans="1:73" ht="19.149999999999999" customHeight="1">
      <c r="A7" s="296"/>
      <c r="B7" s="276"/>
      <c r="C7" s="276"/>
      <c r="D7" s="276"/>
      <c r="E7" s="279"/>
      <c r="F7" s="276"/>
      <c r="G7" s="276"/>
      <c r="H7" s="320" t="s">
        <v>207</v>
      </c>
      <c r="I7" s="321"/>
      <c r="J7" s="322"/>
      <c r="K7" s="327" t="s">
        <v>151</v>
      </c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29"/>
      <c r="AD7" s="207" t="s">
        <v>152</v>
      </c>
      <c r="AE7" s="298" t="s">
        <v>9</v>
      </c>
      <c r="AF7" s="291" t="s">
        <v>223</v>
      </c>
      <c r="AG7" s="293" t="s">
        <v>204</v>
      </c>
      <c r="AH7" s="294"/>
      <c r="AI7" s="307" t="s">
        <v>211</v>
      </c>
      <c r="AJ7" s="308"/>
      <c r="AK7" s="308"/>
      <c r="AL7" s="308"/>
      <c r="AM7" s="308"/>
      <c r="AN7" s="308"/>
      <c r="AO7" s="309"/>
      <c r="AP7" s="304"/>
      <c r="AQ7" s="305"/>
      <c r="AR7" s="305"/>
      <c r="AS7" s="305"/>
      <c r="AT7" s="305"/>
      <c r="AU7" s="305"/>
      <c r="AV7" s="306"/>
      <c r="AW7" s="312"/>
      <c r="AX7" s="313"/>
      <c r="AY7" s="317"/>
      <c r="AZ7" s="318"/>
      <c r="BA7" s="319"/>
      <c r="BB7" s="317"/>
      <c r="BC7" s="318"/>
      <c r="BD7" s="318"/>
      <c r="BE7" s="318"/>
      <c r="BF7" s="319"/>
      <c r="BG7" s="350"/>
      <c r="BH7" s="350"/>
      <c r="BI7" s="350"/>
      <c r="BJ7" s="350"/>
      <c r="BK7" s="350"/>
      <c r="BL7" s="350"/>
      <c r="BM7" s="345"/>
      <c r="BN7" s="348"/>
      <c r="BO7" s="348"/>
      <c r="BP7" s="348"/>
      <c r="BQ7" s="348"/>
      <c r="BR7" s="348"/>
      <c r="BS7" s="348"/>
      <c r="BT7" s="348"/>
      <c r="BU7" s="339"/>
    </row>
    <row r="8" spans="1:73" ht="69.75" thickBot="1">
      <c r="A8" s="297"/>
      <c r="B8" s="277"/>
      <c r="C8" s="277"/>
      <c r="D8" s="277"/>
      <c r="E8" s="280"/>
      <c r="F8" s="277"/>
      <c r="G8" s="277"/>
      <c r="H8" s="198" t="s">
        <v>13</v>
      </c>
      <c r="I8" s="123" t="s">
        <v>184</v>
      </c>
      <c r="J8" s="123" t="s">
        <v>14</v>
      </c>
      <c r="K8" s="196">
        <v>1</v>
      </c>
      <c r="L8" s="196">
        <v>2</v>
      </c>
      <c r="M8" s="196">
        <v>3</v>
      </c>
      <c r="N8" s="196">
        <v>4</v>
      </c>
      <c r="O8" s="196">
        <v>5</v>
      </c>
      <c r="P8" s="196">
        <v>6</v>
      </c>
      <c r="Q8" s="196">
        <v>7</v>
      </c>
      <c r="R8" s="196">
        <v>8</v>
      </c>
      <c r="S8" s="196">
        <v>9</v>
      </c>
      <c r="T8" s="196">
        <v>10</v>
      </c>
      <c r="U8" s="196">
        <v>11</v>
      </c>
      <c r="V8" s="196">
        <v>12</v>
      </c>
      <c r="W8" s="196">
        <v>13</v>
      </c>
      <c r="X8" s="196">
        <v>14</v>
      </c>
      <c r="Y8" s="196">
        <v>15</v>
      </c>
      <c r="Z8" s="196">
        <v>16</v>
      </c>
      <c r="AA8" s="196">
        <v>17</v>
      </c>
      <c r="AB8" s="196">
        <v>18</v>
      </c>
      <c r="AC8" s="196">
        <v>19</v>
      </c>
      <c r="AD8" s="208"/>
      <c r="AE8" s="299"/>
      <c r="AF8" s="292"/>
      <c r="AG8" s="124" t="s">
        <v>150</v>
      </c>
      <c r="AH8" s="124" t="s">
        <v>205</v>
      </c>
      <c r="AI8" s="323" t="s">
        <v>7</v>
      </c>
      <c r="AJ8" s="324"/>
      <c r="AK8" s="196" t="s">
        <v>174</v>
      </c>
      <c r="AL8" s="196" t="s">
        <v>171</v>
      </c>
      <c r="AM8" s="196" t="s">
        <v>175</v>
      </c>
      <c r="AN8" s="196" t="s">
        <v>172</v>
      </c>
      <c r="AO8" s="196" t="s">
        <v>173</v>
      </c>
      <c r="AP8" s="325" t="s">
        <v>7</v>
      </c>
      <c r="AQ8" s="326"/>
      <c r="AR8" s="125" t="s">
        <v>174</v>
      </c>
      <c r="AS8" s="125" t="s">
        <v>171</v>
      </c>
      <c r="AT8" s="125" t="s">
        <v>175</v>
      </c>
      <c r="AU8" s="125" t="s">
        <v>172</v>
      </c>
      <c r="AV8" s="125" t="s">
        <v>173</v>
      </c>
      <c r="AW8" s="124" t="s">
        <v>176</v>
      </c>
      <c r="AX8" s="124" t="s">
        <v>183</v>
      </c>
      <c r="AY8" s="196" t="s">
        <v>214</v>
      </c>
      <c r="AZ8" s="124" t="s">
        <v>215</v>
      </c>
      <c r="BA8" s="124"/>
      <c r="BB8" s="124" t="s">
        <v>217</v>
      </c>
      <c r="BC8" s="124" t="s">
        <v>218</v>
      </c>
      <c r="BD8" s="124" t="s">
        <v>219</v>
      </c>
      <c r="BE8" s="124" t="s">
        <v>220</v>
      </c>
      <c r="BF8" s="124" t="s">
        <v>224</v>
      </c>
      <c r="BG8" s="124" t="s">
        <v>242</v>
      </c>
      <c r="BH8" s="197" t="s">
        <v>244</v>
      </c>
      <c r="BI8" s="124" t="s">
        <v>8</v>
      </c>
      <c r="BJ8" s="124" t="s">
        <v>9</v>
      </c>
      <c r="BK8" s="124"/>
      <c r="BL8" s="124" t="s">
        <v>221</v>
      </c>
      <c r="BM8" s="346"/>
      <c r="BN8" s="349"/>
      <c r="BO8" s="349"/>
      <c r="BP8" s="349"/>
      <c r="BQ8" s="349"/>
      <c r="BR8" s="349"/>
      <c r="BS8" s="349"/>
      <c r="BT8" s="349"/>
      <c r="BU8" s="340"/>
    </row>
    <row r="9" spans="1:73" s="30" customFormat="1" ht="25.5">
      <c r="A9" s="241">
        <v>1</v>
      </c>
      <c r="B9" s="225"/>
      <c r="C9" s="225"/>
      <c r="D9" s="225"/>
      <c r="E9" s="225"/>
      <c r="F9" s="225"/>
      <c r="G9" s="225"/>
      <c r="H9" s="225"/>
      <c r="I9" s="225" t="str">
        <f t="shared" ref="I9:I11" si="0">+IFERROR(VLOOKUP(H9,Probaiiidad,3,),"No Medida")</f>
        <v>No Medida</v>
      </c>
      <c r="J9" s="225" t="e">
        <f>+VLOOKUP(I9,NivelRieg,2,)</f>
        <v>#N/A</v>
      </c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>
        <f>+COUNTIF(K9:AC9,"Si")</f>
        <v>0</v>
      </c>
      <c r="AE9" s="225" t="str">
        <f>+IF(AD9&lt;6,"Moderado",IF(AD9&gt;11,"Catastrófico","Mayor"))</f>
        <v>Moderado</v>
      </c>
      <c r="AF9" s="225" t="str">
        <f>+IFERROR(VLOOKUP(_xlfn.CONCAT(I9,AE9),ZonaRiesg,2,FALSE),"No Medido")</f>
        <v>No Medido</v>
      </c>
      <c r="AG9" s="82" t="s">
        <v>84</v>
      </c>
      <c r="AH9" s="81"/>
      <c r="AI9" s="82" t="s">
        <v>245</v>
      </c>
      <c r="AJ9" s="83" t="s">
        <v>246</v>
      </c>
      <c r="AK9" s="83" t="s">
        <v>247</v>
      </c>
      <c r="AL9" s="83" t="s">
        <v>248</v>
      </c>
      <c r="AM9" s="83"/>
      <c r="AN9" s="83"/>
      <c r="AO9" s="83"/>
      <c r="AP9" s="83">
        <f>+IF(AI9="Asignado",15,0)</f>
        <v>15</v>
      </c>
      <c r="AQ9" s="83">
        <f>+IF(AJ9="Adecuado",15,0)</f>
        <v>15</v>
      </c>
      <c r="AR9" s="83">
        <f>+IF(AK9="Oportuna",15,0)</f>
        <v>15</v>
      </c>
      <c r="AS9" s="83">
        <f>+IF(AL9="Prevenir",15,IF(AL9="Detectar",10,0))</f>
        <v>0</v>
      </c>
      <c r="AT9" s="83">
        <f>+IF(AM9="Confiable",15,0)</f>
        <v>0</v>
      </c>
      <c r="AU9" s="83">
        <f>+IF(AN9="Se investigan y resuelven oportunamente",15,0)</f>
        <v>0</v>
      </c>
      <c r="AV9" s="83">
        <f>+IF(AO9="Completa",15,IF(AO9="Incompleta",5,0))</f>
        <v>0</v>
      </c>
      <c r="AW9" s="84">
        <f>+(AVERAGE(AP9:AV9)/15)*100</f>
        <v>42.857142857142861</v>
      </c>
      <c r="AX9" s="85" t="str">
        <f>+IF(AW9&lt;=85,"Débil",IF(AW9&gt;=96,"Fuerte","Moderado"))</f>
        <v>Débil</v>
      </c>
      <c r="AY9" s="88"/>
      <c r="AZ9" s="85" t="e">
        <f t="shared" ref="AZ9:AZ40" si="1">+VLOOKUP(AY9,ejecucion,2,)</f>
        <v>#N/A</v>
      </c>
      <c r="BA9" s="88" t="e">
        <f>+_xlfn.CONCAT(AX9,AZ9)</f>
        <v>#N/A</v>
      </c>
      <c r="BB9" s="85" t="e">
        <f t="shared" ref="BB9:BB40" si="2">+VLOOKUP(BA9,solidez,2,)</f>
        <v>#N/A</v>
      </c>
      <c r="BC9" s="88" t="e">
        <f t="shared" ref="BC9:BC40" si="3">+VLOOKUP(BB9,Resultado,2,)</f>
        <v>#N/A</v>
      </c>
      <c r="BD9" s="88" t="e">
        <f t="shared" ref="BD9:BD40" si="4">+VLOOKUP(BA9,Solidez2,3,)</f>
        <v>#N/A</v>
      </c>
      <c r="BE9" s="335" t="e">
        <f>+AVERAGE(BC9:BC10)</f>
        <v>#N/A</v>
      </c>
      <c r="BF9" s="333" t="e">
        <f>+IF(BE9&lt;50,"Débil",IF(BE9=100,"Fuerte","Moderado"))</f>
        <v>#N/A</v>
      </c>
      <c r="BG9" s="333" t="e">
        <f>+IF(BF9="Fuerte",2,IF(BF9="Moderado",1,0))</f>
        <v>#N/A</v>
      </c>
      <c r="BH9" s="333" t="e">
        <f>+J9-BG9</f>
        <v>#N/A</v>
      </c>
      <c r="BI9" s="333" t="e">
        <f>+VLOOKUP(BH9,nuevaProb,2,)</f>
        <v>#N/A</v>
      </c>
      <c r="BJ9" s="253" t="str">
        <f>+AE9</f>
        <v>Moderado</v>
      </c>
      <c r="BK9" s="253" t="str">
        <f>+_xlfn.CONCAT(I9,BJ9)</f>
        <v>No MedidaModerado</v>
      </c>
      <c r="BL9" s="333" t="e">
        <f>+VLOOKUP(BK9,categoria,2,)</f>
        <v>#N/A</v>
      </c>
      <c r="BM9" s="341" t="e">
        <f>+VLOOKUP(BL9,Control,2,)</f>
        <v>#N/A</v>
      </c>
      <c r="BN9" s="101"/>
      <c r="BO9" s="102"/>
      <c r="BP9" s="102"/>
      <c r="BQ9" s="103"/>
      <c r="BR9" s="103"/>
      <c r="BS9" s="103"/>
      <c r="BT9" s="103"/>
      <c r="BU9" s="104"/>
    </row>
    <row r="10" spans="1:73" s="30" customFormat="1">
      <c r="A10" s="242"/>
      <c r="B10" s="226"/>
      <c r="C10" s="226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3" t="s">
        <v>85</v>
      </c>
      <c r="AH10" s="29"/>
      <c r="AI10" s="23"/>
      <c r="AJ10" s="57"/>
      <c r="AK10" s="57"/>
      <c r="AL10" s="57"/>
      <c r="AM10" s="57"/>
      <c r="AN10" s="57"/>
      <c r="AO10" s="57"/>
      <c r="AP10" s="57">
        <f t="shared" ref="AP10:AP12" si="5">+IF(AI10="Asignado",15,0)</f>
        <v>0</v>
      </c>
      <c r="AQ10" s="57">
        <f t="shared" ref="AQ10:AQ12" si="6">+IF(AJ10="Adecuado",15,0)</f>
        <v>0</v>
      </c>
      <c r="AR10" s="57">
        <f t="shared" ref="AR10:AR12" si="7">+IF(AK10="Oportuna",15,0)</f>
        <v>0</v>
      </c>
      <c r="AS10" s="57">
        <f t="shared" ref="AS10:AS12" si="8">+IF(AL10="Prevenir",15,IF(AL10="Detectar",10,0))</f>
        <v>0</v>
      </c>
      <c r="AT10" s="57">
        <f t="shared" ref="AT10:AT12" si="9">+IF(AM10="Confiable",15,0)</f>
        <v>0</v>
      </c>
      <c r="AU10" s="57">
        <f t="shared" ref="AU10:AU12" si="10">+IF(AN10="Se investigan y resuelven oportunamente",15,0)</f>
        <v>0</v>
      </c>
      <c r="AV10" s="57">
        <f t="shared" ref="AV10:AV12" si="11">+IF(AO10="Completa",15,IF(AO10="Incompleta",5,0))</f>
        <v>0</v>
      </c>
      <c r="AW10" s="32">
        <f t="shared" ref="AW10:AW12" si="12">+(AVERAGE(AP10:AV10)/15)*100</f>
        <v>0</v>
      </c>
      <c r="AX10" s="36" t="str">
        <f t="shared" ref="AX10:AX73" si="13">+IF(AW10&lt;=85,"Débil",IF(AW10&gt;=96,"Fuerte","Moderado"))</f>
        <v>Débil</v>
      </c>
      <c r="AY10" s="33"/>
      <c r="AZ10" s="36" t="e">
        <f t="shared" si="1"/>
        <v>#N/A</v>
      </c>
      <c r="BA10" s="33" t="e">
        <f t="shared" ref="BA10:BA73" si="14">+_xlfn.CONCAT(AX10,AZ10)</f>
        <v>#N/A</v>
      </c>
      <c r="BB10" s="36" t="e">
        <f t="shared" si="2"/>
        <v>#N/A</v>
      </c>
      <c r="BC10" s="33" t="e">
        <f t="shared" si="3"/>
        <v>#N/A</v>
      </c>
      <c r="BD10" s="33" t="e">
        <f t="shared" si="4"/>
        <v>#N/A</v>
      </c>
      <c r="BE10" s="336"/>
      <c r="BF10" s="334"/>
      <c r="BG10" s="334"/>
      <c r="BH10" s="334"/>
      <c r="BI10" s="334"/>
      <c r="BJ10" s="254"/>
      <c r="BK10" s="254"/>
      <c r="BL10" s="334"/>
      <c r="BM10" s="342"/>
      <c r="BN10" s="23"/>
      <c r="BO10" s="23"/>
      <c r="BP10" s="23"/>
      <c r="BQ10" s="23"/>
      <c r="BR10" s="23"/>
      <c r="BS10" s="23"/>
      <c r="BT10" s="23"/>
      <c r="BU10" s="105"/>
    </row>
    <row r="11" spans="1:73" s="30" customFormat="1">
      <c r="A11" s="242"/>
      <c r="B11" s="226"/>
      <c r="C11" s="226"/>
      <c r="D11" s="203"/>
      <c r="E11" s="203"/>
      <c r="F11" s="203"/>
      <c r="G11" s="203"/>
      <c r="H11" s="203"/>
      <c r="I11" s="203" t="str">
        <f t="shared" si="0"/>
        <v>No Medida</v>
      </c>
      <c r="J11" s="203" t="e">
        <f>+VLOOKUP(I11,NivelRieg,2,)</f>
        <v>#N/A</v>
      </c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>
        <f>+COUNTIF(K11:AC11,"Si")</f>
        <v>0</v>
      </c>
      <c r="AE11" s="203" t="str">
        <f t="shared" ref="AE11" si="15">+IF(AD11&lt;6,"Moderado",IF(AD11&gt;11,"Catastrófico","Mayor"))</f>
        <v>Moderado</v>
      </c>
      <c r="AF11" s="203" t="str">
        <f>+IFERROR(VLOOKUP(_xlfn.CONCAT(I11,AE11),ZonaRiesg,2,FALSE),"No Medido")</f>
        <v>No Medido</v>
      </c>
      <c r="AG11" s="23" t="s">
        <v>84</v>
      </c>
      <c r="AH11" s="29"/>
      <c r="AI11" s="23"/>
      <c r="AJ11" s="57"/>
      <c r="AK11" s="57"/>
      <c r="AL11" s="57"/>
      <c r="AM11" s="57"/>
      <c r="AN11" s="57"/>
      <c r="AO11" s="57"/>
      <c r="AP11" s="57">
        <f t="shared" si="5"/>
        <v>0</v>
      </c>
      <c r="AQ11" s="57">
        <f t="shared" si="6"/>
        <v>0</v>
      </c>
      <c r="AR11" s="57">
        <f t="shared" si="7"/>
        <v>0</v>
      </c>
      <c r="AS11" s="57">
        <f t="shared" si="8"/>
        <v>0</v>
      </c>
      <c r="AT11" s="57">
        <f t="shared" si="9"/>
        <v>0</v>
      </c>
      <c r="AU11" s="57">
        <f t="shared" si="10"/>
        <v>0</v>
      </c>
      <c r="AV11" s="57">
        <f t="shared" si="11"/>
        <v>0</v>
      </c>
      <c r="AW11" s="32">
        <f t="shared" si="12"/>
        <v>0</v>
      </c>
      <c r="AX11" s="36" t="str">
        <f t="shared" si="13"/>
        <v>Débil</v>
      </c>
      <c r="AY11" s="33"/>
      <c r="AZ11" s="36" t="e">
        <f t="shared" si="1"/>
        <v>#N/A</v>
      </c>
      <c r="BA11" s="33" t="e">
        <f t="shared" si="14"/>
        <v>#N/A</v>
      </c>
      <c r="BB11" s="36" t="e">
        <f t="shared" si="2"/>
        <v>#N/A</v>
      </c>
      <c r="BC11" s="33" t="e">
        <f t="shared" si="3"/>
        <v>#N/A</v>
      </c>
      <c r="BD11" s="33" t="e">
        <f t="shared" si="4"/>
        <v>#N/A</v>
      </c>
      <c r="BE11" s="336" t="e">
        <f>+AVERAGE(BC11:BC12)</f>
        <v>#N/A</v>
      </c>
      <c r="BF11" s="334" t="e">
        <f>+IF(BE11&lt;50,"Débil",IF(BE11=100,"Fuerte","Moderado"))</f>
        <v>#N/A</v>
      </c>
      <c r="BG11" s="334" t="e">
        <f>+IF(BF11="Fuerte",2,IF(BF11="Moderado",1,0))</f>
        <v>#N/A</v>
      </c>
      <c r="BH11" s="201" t="e">
        <f>+J11-BG11</f>
        <v>#N/A</v>
      </c>
      <c r="BI11" s="334" t="e">
        <f>+VLOOKUP(BH11,nuevaProb,2,)</f>
        <v>#N/A</v>
      </c>
      <c r="BJ11" s="254" t="str">
        <f>+AE11</f>
        <v>Moderado</v>
      </c>
      <c r="BK11" s="203" t="str">
        <f>+_xlfn.CONCAT(I11,BJ11)</f>
        <v>No MedidaModerado</v>
      </c>
      <c r="BL11" s="334" t="e">
        <f>+VLOOKUP(BK11,categoria,2,)</f>
        <v>#N/A</v>
      </c>
      <c r="BM11" s="342" t="e">
        <f>+VLOOKUP(BL11,Control,2,)</f>
        <v>#N/A</v>
      </c>
      <c r="BN11" s="23"/>
      <c r="BO11" s="23"/>
      <c r="BP11" s="23"/>
      <c r="BQ11" s="23"/>
      <c r="BR11" s="23"/>
      <c r="BS11" s="23"/>
      <c r="BT11" s="23"/>
      <c r="BU11" s="105"/>
    </row>
    <row r="12" spans="1:73" s="30" customFormat="1" ht="15" thickBot="1">
      <c r="A12" s="330"/>
      <c r="B12" s="284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U12" s="284"/>
      <c r="V12" s="284"/>
      <c r="W12" s="284"/>
      <c r="X12" s="284"/>
      <c r="Y12" s="284"/>
      <c r="Z12" s="284"/>
      <c r="AA12" s="284"/>
      <c r="AB12" s="284"/>
      <c r="AC12" s="284"/>
      <c r="AD12" s="284"/>
      <c r="AE12" s="284"/>
      <c r="AF12" s="284"/>
      <c r="AG12" s="52" t="s">
        <v>85</v>
      </c>
      <c r="AH12" s="29"/>
      <c r="AI12" s="23"/>
      <c r="AJ12" s="57"/>
      <c r="AK12" s="57"/>
      <c r="AL12" s="57"/>
      <c r="AM12" s="57"/>
      <c r="AN12" s="57"/>
      <c r="AO12" s="57"/>
      <c r="AP12" s="57">
        <f t="shared" si="5"/>
        <v>0</v>
      </c>
      <c r="AQ12" s="57">
        <f t="shared" si="6"/>
        <v>0</v>
      </c>
      <c r="AR12" s="57">
        <f t="shared" si="7"/>
        <v>0</v>
      </c>
      <c r="AS12" s="57">
        <f t="shared" si="8"/>
        <v>0</v>
      </c>
      <c r="AT12" s="57">
        <f t="shared" si="9"/>
        <v>0</v>
      </c>
      <c r="AU12" s="57">
        <f t="shared" si="10"/>
        <v>0</v>
      </c>
      <c r="AV12" s="57">
        <f t="shared" si="11"/>
        <v>0</v>
      </c>
      <c r="AW12" s="32">
        <f t="shared" si="12"/>
        <v>0</v>
      </c>
      <c r="AX12" s="36" t="str">
        <f t="shared" si="13"/>
        <v>Débil</v>
      </c>
      <c r="AY12" s="43"/>
      <c r="AZ12" s="42" t="e">
        <f t="shared" si="1"/>
        <v>#N/A</v>
      </c>
      <c r="BA12" s="43" t="e">
        <f t="shared" si="14"/>
        <v>#N/A</v>
      </c>
      <c r="BB12" s="36" t="e">
        <f t="shared" si="2"/>
        <v>#N/A</v>
      </c>
      <c r="BC12" s="33" t="e">
        <f t="shared" si="3"/>
        <v>#N/A</v>
      </c>
      <c r="BD12" s="33" t="e">
        <f t="shared" si="4"/>
        <v>#N/A</v>
      </c>
      <c r="BE12" s="336"/>
      <c r="BF12" s="334"/>
      <c r="BG12" s="334"/>
      <c r="BH12" s="210"/>
      <c r="BI12" s="334"/>
      <c r="BJ12" s="254"/>
      <c r="BK12" s="211"/>
      <c r="BL12" s="334"/>
      <c r="BM12" s="342"/>
      <c r="BN12" s="52"/>
      <c r="BO12" s="52"/>
      <c r="BP12" s="52"/>
      <c r="BQ12" s="52"/>
      <c r="BR12" s="52"/>
      <c r="BS12" s="52"/>
      <c r="BT12" s="52"/>
      <c r="BU12" s="106"/>
    </row>
    <row r="13" spans="1:73" s="28" customFormat="1" ht="43.5" thickBot="1">
      <c r="A13" s="107">
        <v>2</v>
      </c>
      <c r="B13" s="108"/>
      <c r="C13" s="108"/>
      <c r="D13" s="109"/>
      <c r="E13" s="110"/>
      <c r="F13" s="108"/>
      <c r="G13" s="108"/>
      <c r="H13" s="111"/>
      <c r="I13" s="111" t="str">
        <f t="shared" ref="I13:I14" si="16">+IFERROR(VLOOKUP(H13,Probaiiidad,3,),"No Medida")</f>
        <v>No Medida</v>
      </c>
      <c r="J13" s="111" t="e">
        <f>+VLOOKUP(I13,NivelRieg,2,)</f>
        <v>#N/A</v>
      </c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0">
        <f>+COUNTIF(K13:AC13,"Si")</f>
        <v>0</v>
      </c>
      <c r="AE13" s="111" t="str">
        <f>+IF(AD13&lt;6,"Moderado",IF(AD13&gt;11,"Catastrófico","Mayor"))</f>
        <v>Moderado</v>
      </c>
      <c r="AF13" s="110" t="str">
        <f>+IFERROR(VLOOKUP(_xlfn.CONCAT(I13,AE13),ZonaRiesg,2,FALSE),"No Medido")</f>
        <v>No Medido</v>
      </c>
      <c r="AG13" s="110" t="s">
        <v>84</v>
      </c>
      <c r="AH13" s="112"/>
      <c r="AI13" s="113"/>
      <c r="AJ13" s="114"/>
      <c r="AK13" s="114"/>
      <c r="AL13" s="114"/>
      <c r="AM13" s="114"/>
      <c r="AN13" s="114"/>
      <c r="AO13" s="114"/>
      <c r="AP13" s="114">
        <f t="shared" ref="AP13:AP76" si="17">+IF(AI13="Asignado",15,0)</f>
        <v>0</v>
      </c>
      <c r="AQ13" s="114">
        <f t="shared" ref="AQ13:AQ76" si="18">+IF(AJ13="Adecuado",15,0)</f>
        <v>0</v>
      </c>
      <c r="AR13" s="114">
        <f t="shared" ref="AR13:AR76" si="19">+IF(AK13="Oportuna",15,0)</f>
        <v>0</v>
      </c>
      <c r="AS13" s="114">
        <f t="shared" ref="AS13:AS76" si="20">+IF(AL13="Prevenir",15,IF(AL13="Detectar",10,0))</f>
        <v>0</v>
      </c>
      <c r="AT13" s="114">
        <f t="shared" ref="AT13:AT76" si="21">+IF(AM13="Confiable",15,0)</f>
        <v>0</v>
      </c>
      <c r="AU13" s="114">
        <f t="shared" ref="AU13:AU76" si="22">+IF(AN13="Se investigan y resuelven oportunamente",15,0)</f>
        <v>0</v>
      </c>
      <c r="AV13" s="114">
        <f t="shared" ref="AV13:AV76" si="23">+IF(AO13="Completa",15,IF(AO13="Incompleta",5,0))</f>
        <v>0</v>
      </c>
      <c r="AW13" s="115">
        <f t="shared" ref="AW13:AW76" si="24">+(AVERAGE(AP13:AV13)/15)*100</f>
        <v>0</v>
      </c>
      <c r="AX13" s="116" t="str">
        <f t="shared" si="13"/>
        <v>Débil</v>
      </c>
      <c r="AY13" s="117"/>
      <c r="AZ13" s="116" t="e">
        <f t="shared" si="1"/>
        <v>#N/A</v>
      </c>
      <c r="BA13" s="117" t="e">
        <f t="shared" si="14"/>
        <v>#N/A</v>
      </c>
      <c r="BB13" s="116" t="e">
        <f t="shared" si="2"/>
        <v>#N/A</v>
      </c>
      <c r="BC13" s="117" t="e">
        <f t="shared" si="3"/>
        <v>#N/A</v>
      </c>
      <c r="BD13" s="117" t="e">
        <f t="shared" si="4"/>
        <v>#N/A</v>
      </c>
      <c r="BE13" s="118" t="e">
        <f>+AVERAGE(BC13)</f>
        <v>#N/A</v>
      </c>
      <c r="BF13" s="116" t="e">
        <f t="shared" ref="BF13" si="25">+IF(BE13&lt;50,"Débil",IF(BE13=100,"Fuerte","Moderado"))</f>
        <v>#N/A</v>
      </c>
      <c r="BG13" s="119" t="e">
        <f t="shared" ref="BG13" si="26">+IF(BF13="Fuerte",2,IF(BF13="Moderado",1,0))</f>
        <v>#N/A</v>
      </c>
      <c r="BH13" s="119" t="e">
        <f t="shared" ref="BH13" si="27">+J13-BG13</f>
        <v>#N/A</v>
      </c>
      <c r="BI13" s="119" t="e">
        <f>+VLOOKUP(BH13,nuevaProb,2,)</f>
        <v>#N/A</v>
      </c>
      <c r="BJ13" s="120" t="str">
        <f t="shared" ref="BJ13" si="28">+AE13</f>
        <v>Moderado</v>
      </c>
      <c r="BK13" s="120" t="str">
        <f t="shared" ref="BK13" si="29">+_xlfn.CONCAT(I13,BJ13)</f>
        <v>No MedidaModerado</v>
      </c>
      <c r="BL13" s="119" t="e">
        <f>+VLOOKUP(BK13,categoria,2,)</f>
        <v>#N/A</v>
      </c>
      <c r="BM13" s="121" t="e">
        <f>+VLOOKUP(BL13,Control,2,)</f>
        <v>#N/A</v>
      </c>
      <c r="BN13" s="108"/>
      <c r="BO13" s="108"/>
      <c r="BP13" s="108"/>
      <c r="BQ13" s="108"/>
      <c r="BR13" s="108"/>
      <c r="BS13" s="108"/>
      <c r="BT13" s="108"/>
      <c r="BU13" s="122"/>
    </row>
    <row r="14" spans="1:73">
      <c r="A14" s="241">
        <v>3</v>
      </c>
      <c r="B14" s="225"/>
      <c r="C14" s="225"/>
      <c r="D14" s="244"/>
      <c r="E14" s="225"/>
      <c r="F14" s="225"/>
      <c r="G14" s="225"/>
      <c r="H14" s="225"/>
      <c r="I14" s="225" t="str">
        <f t="shared" si="16"/>
        <v>No Medida</v>
      </c>
      <c r="J14" s="225" t="e">
        <f>+VLOOKUP(I14,NivelRieg,2,)</f>
        <v>#N/A</v>
      </c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>
        <f>+COUNTIF(K14:AC14,"Si")</f>
        <v>0</v>
      </c>
      <c r="AE14" s="225" t="str">
        <f>+IF(AD14&lt;6,"Moderado",IF(AD14&gt;11,"Catastrófico","Mayor"))</f>
        <v>Moderado</v>
      </c>
      <c r="AF14" s="225" t="str">
        <f>+IFERROR(VLOOKUP(_xlfn.CONCAT(I14,AE14),ZonaRiesg,2,FALSE),"No Medido")</f>
        <v>No Medido</v>
      </c>
      <c r="AG14" s="82" t="s">
        <v>84</v>
      </c>
      <c r="AH14" s="81"/>
      <c r="AI14" s="82"/>
      <c r="AJ14" s="83"/>
      <c r="AK14" s="83"/>
      <c r="AL14" s="83"/>
      <c r="AM14" s="83"/>
      <c r="AN14" s="83"/>
      <c r="AO14" s="83"/>
      <c r="AP14" s="83">
        <f t="shared" si="17"/>
        <v>0</v>
      </c>
      <c r="AQ14" s="83">
        <f t="shared" si="18"/>
        <v>0</v>
      </c>
      <c r="AR14" s="83">
        <f t="shared" si="19"/>
        <v>0</v>
      </c>
      <c r="AS14" s="83">
        <f t="shared" si="20"/>
        <v>0</v>
      </c>
      <c r="AT14" s="83">
        <f t="shared" si="21"/>
        <v>0</v>
      </c>
      <c r="AU14" s="83">
        <f t="shared" si="22"/>
        <v>0</v>
      </c>
      <c r="AV14" s="83">
        <f t="shared" si="23"/>
        <v>0</v>
      </c>
      <c r="AW14" s="84">
        <f>+(AVERAGE(AP14:AV14)/15)*100</f>
        <v>0</v>
      </c>
      <c r="AX14" s="85" t="str">
        <f t="shared" si="13"/>
        <v>Débil</v>
      </c>
      <c r="AY14" s="86"/>
      <c r="AZ14" s="87" t="e">
        <f t="shared" si="1"/>
        <v>#N/A</v>
      </c>
      <c r="BA14" s="86" t="e">
        <f t="shared" si="14"/>
        <v>#N/A</v>
      </c>
      <c r="BB14" s="85" t="e">
        <f t="shared" si="2"/>
        <v>#N/A</v>
      </c>
      <c r="BC14" s="88" t="e">
        <f t="shared" si="3"/>
        <v>#N/A</v>
      </c>
      <c r="BD14" s="88" t="e">
        <f t="shared" si="4"/>
        <v>#N/A</v>
      </c>
      <c r="BE14" s="234" t="e">
        <f>+AVERAGE(BC14:BC16)</f>
        <v>#N/A</v>
      </c>
      <c r="BF14" s="227" t="e">
        <f>+IF(BE14&lt;50,"Débil",IF(BE14=100,"Fuerte","Moderado"))</f>
        <v>#N/A</v>
      </c>
      <c r="BG14" s="227" t="e">
        <f>+IF(BF14="Fuerte",2,IF(BF14="Moderado",1,0))</f>
        <v>#N/A</v>
      </c>
      <c r="BH14" s="227" t="e">
        <f>+J15-BG14</f>
        <v>#N/A</v>
      </c>
      <c r="BI14" s="227" t="e">
        <f>+VLOOKUP(BH14,nuevaProb,2,)</f>
        <v>#N/A</v>
      </c>
      <c r="BJ14" s="225" t="str">
        <f>+AE14</f>
        <v>Moderado</v>
      </c>
      <c r="BK14" s="225" t="str">
        <f>+_xlfn.CONCAT(I14,BJ14)</f>
        <v>No MedidaModerado</v>
      </c>
      <c r="BL14" s="227" t="e">
        <f>+VLOOKUP(BK14,categoria,2,)</f>
        <v>#N/A</v>
      </c>
      <c r="BM14" s="233" t="e">
        <f>+VLOOKUP(BL14,Control,2,)</f>
        <v>#N/A</v>
      </c>
      <c r="BN14" s="80"/>
      <c r="BO14" s="80"/>
      <c r="BP14" s="80"/>
      <c r="BQ14" s="80"/>
      <c r="BR14" s="80"/>
      <c r="BS14" s="80"/>
      <c r="BT14" s="80"/>
      <c r="BU14" s="89"/>
    </row>
    <row r="15" spans="1:73">
      <c r="A15" s="242"/>
      <c r="B15" s="226"/>
      <c r="C15" s="226"/>
      <c r="D15" s="25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6"/>
      <c r="AD15" s="226"/>
      <c r="AE15" s="226"/>
      <c r="AF15" s="226"/>
      <c r="AG15" s="23" t="s">
        <v>85</v>
      </c>
      <c r="AH15" s="29"/>
      <c r="AI15" s="23"/>
      <c r="AJ15" s="57"/>
      <c r="AK15" s="57"/>
      <c r="AL15" s="57"/>
      <c r="AM15" s="57"/>
      <c r="AN15" s="57"/>
      <c r="AO15" s="57"/>
      <c r="AP15" s="57">
        <f t="shared" si="17"/>
        <v>0</v>
      </c>
      <c r="AQ15" s="57">
        <f t="shared" si="18"/>
        <v>0</v>
      </c>
      <c r="AR15" s="57">
        <f t="shared" si="19"/>
        <v>0</v>
      </c>
      <c r="AS15" s="57">
        <f t="shared" si="20"/>
        <v>0</v>
      </c>
      <c r="AT15" s="57">
        <f t="shared" si="21"/>
        <v>0</v>
      </c>
      <c r="AU15" s="57">
        <f t="shared" si="22"/>
        <v>0</v>
      </c>
      <c r="AV15" s="57">
        <f t="shared" si="23"/>
        <v>0</v>
      </c>
      <c r="AW15" s="32">
        <f t="shared" si="24"/>
        <v>0</v>
      </c>
      <c r="AX15" s="36" t="str">
        <f t="shared" si="13"/>
        <v>Débil</v>
      </c>
      <c r="AY15" s="43"/>
      <c r="AZ15" s="42" t="e">
        <f t="shared" si="1"/>
        <v>#N/A</v>
      </c>
      <c r="BA15" s="43" t="e">
        <f t="shared" si="14"/>
        <v>#N/A</v>
      </c>
      <c r="BB15" s="36" t="e">
        <f t="shared" si="2"/>
        <v>#N/A</v>
      </c>
      <c r="BC15" s="33" t="e">
        <f t="shared" si="3"/>
        <v>#N/A</v>
      </c>
      <c r="BD15" s="33" t="e">
        <f t="shared" si="4"/>
        <v>#N/A</v>
      </c>
      <c r="BE15" s="240"/>
      <c r="BF15" s="228"/>
      <c r="BG15" s="228"/>
      <c r="BH15" s="228"/>
      <c r="BI15" s="228"/>
      <c r="BJ15" s="226"/>
      <c r="BK15" s="226"/>
      <c r="BL15" s="228"/>
      <c r="BM15" s="239"/>
      <c r="BN15" s="24"/>
      <c r="BO15" s="24"/>
      <c r="BP15" s="24"/>
      <c r="BQ15" s="24"/>
      <c r="BR15" s="24"/>
      <c r="BS15" s="24"/>
      <c r="BT15" s="24"/>
      <c r="BU15" s="90"/>
    </row>
    <row r="16" spans="1:73" ht="15" thickBot="1">
      <c r="A16" s="242"/>
      <c r="B16" s="226"/>
      <c r="C16" s="226"/>
      <c r="D16" s="245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84"/>
      <c r="AG16" s="23" t="s">
        <v>86</v>
      </c>
      <c r="AH16" s="29"/>
      <c r="AI16" s="23"/>
      <c r="AJ16" s="57"/>
      <c r="AK16" s="57"/>
      <c r="AL16" s="57"/>
      <c r="AM16" s="57"/>
      <c r="AN16" s="57"/>
      <c r="AO16" s="57"/>
      <c r="AP16" s="57">
        <f t="shared" si="17"/>
        <v>0</v>
      </c>
      <c r="AQ16" s="57">
        <f t="shared" si="18"/>
        <v>0</v>
      </c>
      <c r="AR16" s="57">
        <f t="shared" si="19"/>
        <v>0</v>
      </c>
      <c r="AS16" s="57">
        <f t="shared" si="20"/>
        <v>0</v>
      </c>
      <c r="AT16" s="57">
        <f t="shared" si="21"/>
        <v>0</v>
      </c>
      <c r="AU16" s="57">
        <f t="shared" si="22"/>
        <v>0</v>
      </c>
      <c r="AV16" s="57">
        <f t="shared" si="23"/>
        <v>0</v>
      </c>
      <c r="AW16" s="32">
        <f t="shared" si="24"/>
        <v>0</v>
      </c>
      <c r="AX16" s="36" t="str">
        <f t="shared" si="13"/>
        <v>Débil</v>
      </c>
      <c r="AY16" s="43"/>
      <c r="AZ16" s="42" t="e">
        <f t="shared" si="1"/>
        <v>#N/A</v>
      </c>
      <c r="BA16" s="43" t="e">
        <f t="shared" si="14"/>
        <v>#N/A</v>
      </c>
      <c r="BB16" s="36" t="e">
        <f t="shared" si="2"/>
        <v>#N/A</v>
      </c>
      <c r="BC16" s="33" t="e">
        <f t="shared" si="3"/>
        <v>#N/A</v>
      </c>
      <c r="BD16" s="33" t="e">
        <f t="shared" si="4"/>
        <v>#N/A</v>
      </c>
      <c r="BE16" s="212"/>
      <c r="BF16" s="210"/>
      <c r="BG16" s="210"/>
      <c r="BH16" s="210"/>
      <c r="BI16" s="210"/>
      <c r="BJ16" s="211"/>
      <c r="BK16" s="211"/>
      <c r="BL16" s="210"/>
      <c r="BM16" s="209"/>
      <c r="BN16" s="24"/>
      <c r="BO16" s="24"/>
      <c r="BP16" s="24"/>
      <c r="BQ16" s="24"/>
      <c r="BR16" s="24"/>
      <c r="BS16" s="24"/>
      <c r="BT16" s="24"/>
      <c r="BU16" s="90"/>
    </row>
    <row r="17" spans="1:73" s="28" customFormat="1">
      <c r="A17" s="242"/>
      <c r="B17" s="226"/>
      <c r="C17" s="226"/>
      <c r="D17" s="265"/>
      <c r="E17" s="257"/>
      <c r="F17" s="257"/>
      <c r="G17" s="257"/>
      <c r="H17" s="331"/>
      <c r="I17" s="331" t="str">
        <f t="shared" ref="I17" si="30">+IFERROR(VLOOKUP(H17,Probaiiidad,3,),"No Medida")</f>
        <v>No Medida</v>
      </c>
      <c r="J17" s="331" t="e">
        <f>+VLOOKUP(I17,NivelRieg,2,)</f>
        <v>#N/A</v>
      </c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1"/>
      <c r="X17" s="331"/>
      <c r="Y17" s="331"/>
      <c r="Z17" s="331"/>
      <c r="AA17" s="331"/>
      <c r="AB17" s="331"/>
      <c r="AC17" s="331"/>
      <c r="AD17" s="331">
        <f>+COUNTIF(K17:AC17,"Si")</f>
        <v>0</v>
      </c>
      <c r="AE17" s="331" t="str">
        <f>+IF(AD17&lt;6,"Moderado",IF(AD17&gt;11,"Catastrófico","Mayor"))</f>
        <v>Moderado</v>
      </c>
      <c r="AF17" s="331" t="str">
        <f>+IFERROR(VLOOKUP(_xlfn.CONCAT(I17,AE17),ZonaRiesg,2,FALSE),"No Medido")</f>
        <v>No Medido</v>
      </c>
      <c r="AG17" s="37" t="s">
        <v>84</v>
      </c>
      <c r="AH17" s="62"/>
      <c r="AI17" s="37"/>
      <c r="AJ17" s="34"/>
      <c r="AK17" s="34"/>
      <c r="AL17" s="34"/>
      <c r="AM17" s="34"/>
      <c r="AN17" s="34"/>
      <c r="AO17" s="34"/>
      <c r="AP17" s="34">
        <f t="shared" si="17"/>
        <v>0</v>
      </c>
      <c r="AQ17" s="34">
        <f t="shared" si="18"/>
        <v>0</v>
      </c>
      <c r="AR17" s="34">
        <f t="shared" si="19"/>
        <v>0</v>
      </c>
      <c r="AS17" s="34">
        <f t="shared" si="20"/>
        <v>0</v>
      </c>
      <c r="AT17" s="34">
        <f t="shared" si="21"/>
        <v>0</v>
      </c>
      <c r="AU17" s="34">
        <f t="shared" si="22"/>
        <v>0</v>
      </c>
      <c r="AV17" s="34">
        <f t="shared" si="23"/>
        <v>0</v>
      </c>
      <c r="AW17" s="38">
        <f t="shared" si="24"/>
        <v>0</v>
      </c>
      <c r="AX17" s="39" t="str">
        <f t="shared" si="13"/>
        <v>Débil</v>
      </c>
      <c r="AY17" s="61"/>
      <c r="AZ17" s="45" t="e">
        <f t="shared" si="1"/>
        <v>#N/A</v>
      </c>
      <c r="BA17" s="61" t="e">
        <f t="shared" si="14"/>
        <v>#N/A</v>
      </c>
      <c r="BB17" s="39" t="e">
        <f t="shared" si="2"/>
        <v>#N/A</v>
      </c>
      <c r="BC17" s="40" t="e">
        <f t="shared" si="3"/>
        <v>#N/A</v>
      </c>
      <c r="BD17" s="40" t="e">
        <f t="shared" si="4"/>
        <v>#N/A</v>
      </c>
      <c r="BE17" s="287" t="e">
        <f>+AVERAGE(BC17:BC18)</f>
        <v>#N/A</v>
      </c>
      <c r="BF17" s="289" t="e">
        <f t="shared" ref="BF17" si="31">+IF(BE17&lt;50,"Débil",IF(BE17=100,"Fuerte","Moderado"))</f>
        <v>#N/A</v>
      </c>
      <c r="BG17" s="289" t="e">
        <f t="shared" ref="BG17" si="32">+IF(BF17="Fuerte",2,IF(BF17="Moderado",1,0))</f>
        <v>#N/A</v>
      </c>
      <c r="BH17" s="289" t="e">
        <f t="shared" ref="BH17" si="33">+J17-BG17</f>
        <v>#N/A</v>
      </c>
      <c r="BI17" s="289" t="e">
        <f>+VLOOKUP(BH17,nuevaProb,2,)</f>
        <v>#N/A</v>
      </c>
      <c r="BJ17" s="257" t="str">
        <f t="shared" ref="BJ17" si="34">+AE17</f>
        <v>Moderado</v>
      </c>
      <c r="BK17" s="257" t="str">
        <f t="shared" ref="BK17" si="35">+_xlfn.CONCAT(I17,BJ17)</f>
        <v>No MedidaModerado</v>
      </c>
      <c r="BL17" s="289" t="e">
        <f>+VLOOKUP(BK17,categoria,2,)</f>
        <v>#N/A</v>
      </c>
      <c r="BM17" s="355" t="e">
        <f>+VLOOKUP(BL17,Control,2,)</f>
        <v>#N/A</v>
      </c>
      <c r="BN17" s="26"/>
      <c r="BO17" s="26"/>
      <c r="BP17" s="26"/>
      <c r="BQ17" s="26"/>
      <c r="BR17" s="26"/>
      <c r="BS17" s="26"/>
      <c r="BT17" s="26"/>
      <c r="BU17" s="91"/>
    </row>
    <row r="18" spans="1:73" s="28" customFormat="1" ht="15" thickBot="1">
      <c r="A18" s="242"/>
      <c r="B18" s="226"/>
      <c r="C18" s="226"/>
      <c r="D18" s="272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  <c r="T18" s="271"/>
      <c r="U18" s="271"/>
      <c r="V18" s="271"/>
      <c r="W18" s="271"/>
      <c r="X18" s="271"/>
      <c r="Y18" s="271"/>
      <c r="Z18" s="271"/>
      <c r="AA18" s="271"/>
      <c r="AB18" s="271"/>
      <c r="AC18" s="271"/>
      <c r="AD18" s="271"/>
      <c r="AE18" s="271"/>
      <c r="AF18" s="351"/>
      <c r="AG18" s="37" t="s">
        <v>85</v>
      </c>
      <c r="AH18" s="62"/>
      <c r="AI18" s="37"/>
      <c r="AJ18" s="34"/>
      <c r="AK18" s="34"/>
      <c r="AL18" s="34"/>
      <c r="AM18" s="34"/>
      <c r="AN18" s="34"/>
      <c r="AO18" s="34"/>
      <c r="AP18" s="34">
        <f t="shared" si="17"/>
        <v>0</v>
      </c>
      <c r="AQ18" s="34">
        <f t="shared" si="18"/>
        <v>0</v>
      </c>
      <c r="AR18" s="34">
        <f t="shared" si="19"/>
        <v>0</v>
      </c>
      <c r="AS18" s="34">
        <f t="shared" si="20"/>
        <v>0</v>
      </c>
      <c r="AT18" s="34">
        <f t="shared" si="21"/>
        <v>0</v>
      </c>
      <c r="AU18" s="34">
        <f t="shared" si="22"/>
        <v>0</v>
      </c>
      <c r="AV18" s="34">
        <f t="shared" si="23"/>
        <v>0</v>
      </c>
      <c r="AW18" s="38">
        <f t="shared" si="24"/>
        <v>0</v>
      </c>
      <c r="AX18" s="39" t="str">
        <f t="shared" si="13"/>
        <v>Débil</v>
      </c>
      <c r="AY18" s="61"/>
      <c r="AZ18" s="45" t="e">
        <f t="shared" si="1"/>
        <v>#N/A</v>
      </c>
      <c r="BA18" s="61" t="e">
        <f t="shared" si="14"/>
        <v>#N/A</v>
      </c>
      <c r="BB18" s="39" t="e">
        <f t="shared" si="2"/>
        <v>#N/A</v>
      </c>
      <c r="BC18" s="40" t="e">
        <f t="shared" si="3"/>
        <v>#N/A</v>
      </c>
      <c r="BD18" s="40" t="e">
        <f t="shared" si="4"/>
        <v>#N/A</v>
      </c>
      <c r="BE18" s="288"/>
      <c r="BF18" s="290"/>
      <c r="BG18" s="290"/>
      <c r="BH18" s="290"/>
      <c r="BI18" s="290"/>
      <c r="BJ18" s="271"/>
      <c r="BK18" s="271"/>
      <c r="BL18" s="290"/>
      <c r="BM18" s="356"/>
      <c r="BN18" s="26"/>
      <c r="BO18" s="26"/>
      <c r="BP18" s="26"/>
      <c r="BQ18" s="26"/>
      <c r="BR18" s="26"/>
      <c r="BS18" s="26"/>
      <c r="BT18" s="26"/>
      <c r="BU18" s="91"/>
    </row>
    <row r="19" spans="1:73">
      <c r="A19" s="242"/>
      <c r="B19" s="226"/>
      <c r="C19" s="226"/>
      <c r="D19" s="260"/>
      <c r="E19" s="203"/>
      <c r="F19" s="203"/>
      <c r="G19" s="203"/>
      <c r="H19" s="332"/>
      <c r="I19" s="332" t="str">
        <f t="shared" ref="I19" si="36">+IFERROR(VLOOKUP(H19,Probaiiidad,3,),"No Medida")</f>
        <v>No Medida</v>
      </c>
      <c r="J19" s="332" t="e">
        <f>+VLOOKUP(I19,NivelRieg,2,)</f>
        <v>#N/A</v>
      </c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>
        <f>+COUNTIF(K19:AC19,"Si")</f>
        <v>0</v>
      </c>
      <c r="AE19" s="332" t="str">
        <f>+IF(AD19&lt;6,"Moderado",IF(AD19&gt;11,"Catastrófico","Mayor"))</f>
        <v>Moderado</v>
      </c>
      <c r="AF19" s="332" t="str">
        <f>+IFERROR(VLOOKUP(_xlfn.CONCAT(I19,AE19),ZonaRiesg,2,FALSE),"No Medido")</f>
        <v>No Medido</v>
      </c>
      <c r="AG19" s="44" t="s">
        <v>84</v>
      </c>
      <c r="AH19" s="29"/>
      <c r="AI19" s="23"/>
      <c r="AJ19" s="57"/>
      <c r="AK19" s="57"/>
      <c r="AL19" s="57"/>
      <c r="AM19" s="57"/>
      <c r="AN19" s="57"/>
      <c r="AO19" s="57"/>
      <c r="AP19" s="57">
        <f t="shared" si="17"/>
        <v>0</v>
      </c>
      <c r="AQ19" s="57">
        <f t="shared" si="18"/>
        <v>0</v>
      </c>
      <c r="AR19" s="57">
        <f t="shared" si="19"/>
        <v>0</v>
      </c>
      <c r="AS19" s="57">
        <f t="shared" si="20"/>
        <v>0</v>
      </c>
      <c r="AT19" s="57">
        <f t="shared" si="21"/>
        <v>0</v>
      </c>
      <c r="AU19" s="57">
        <f t="shared" si="22"/>
        <v>0</v>
      </c>
      <c r="AV19" s="57">
        <f t="shared" si="23"/>
        <v>0</v>
      </c>
      <c r="AW19" s="32">
        <f t="shared" si="24"/>
        <v>0</v>
      </c>
      <c r="AX19" s="36" t="str">
        <f t="shared" si="13"/>
        <v>Débil</v>
      </c>
      <c r="AY19" s="43"/>
      <c r="AZ19" s="42" t="e">
        <f t="shared" si="1"/>
        <v>#N/A</v>
      </c>
      <c r="BA19" s="43" t="e">
        <f t="shared" si="14"/>
        <v>#N/A</v>
      </c>
      <c r="BB19" s="36" t="e">
        <f t="shared" si="2"/>
        <v>#N/A</v>
      </c>
      <c r="BC19" s="33" t="e">
        <f t="shared" si="3"/>
        <v>#N/A</v>
      </c>
      <c r="BD19" s="33" t="e">
        <f t="shared" si="4"/>
        <v>#N/A</v>
      </c>
      <c r="BE19" s="205" t="e">
        <f>+AVERAGE(BC19:BC20)</f>
        <v>#N/A</v>
      </c>
      <c r="BF19" s="201" t="e">
        <f t="shared" ref="BF19" si="37">+IF(BE19&lt;50,"Débil",IF(BE19=100,"Fuerte","Moderado"))</f>
        <v>#N/A</v>
      </c>
      <c r="BG19" s="201" t="e">
        <f>+IF(BF19="Fuerte",2,IF(BF19="Moderado",1,0))</f>
        <v>#N/A</v>
      </c>
      <c r="BH19" s="201" t="e">
        <f t="shared" ref="BH19" si="38">+J19-BG19</f>
        <v>#N/A</v>
      </c>
      <c r="BI19" s="201" t="e">
        <f>+VLOOKUP(BH19,nuevaProb,2,)</f>
        <v>#N/A</v>
      </c>
      <c r="BJ19" s="203" t="str">
        <f t="shared" ref="BJ19" si="39">+AE19</f>
        <v>Moderado</v>
      </c>
      <c r="BK19" s="203" t="str">
        <f t="shared" ref="BK19" si="40">+_xlfn.CONCAT(I19,BJ19)</f>
        <v>No MedidaModerado</v>
      </c>
      <c r="BL19" s="201" t="e">
        <f>+VLOOKUP(BK19,categoria,2,)</f>
        <v>#N/A</v>
      </c>
      <c r="BM19" s="199" t="e">
        <f>+VLOOKUP(BL19,Control,2,)</f>
        <v>#N/A</v>
      </c>
      <c r="BN19" s="53"/>
      <c r="BO19" s="53"/>
      <c r="BP19" s="53"/>
      <c r="BQ19" s="53"/>
      <c r="BR19" s="53"/>
      <c r="BS19" s="53"/>
      <c r="BT19" s="53"/>
      <c r="BU19" s="92"/>
    </row>
    <row r="20" spans="1:73" ht="15" thickBot="1">
      <c r="A20" s="243"/>
      <c r="B20" s="204"/>
      <c r="C20" s="204"/>
      <c r="D20" s="261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4"/>
      <c r="AB20" s="204"/>
      <c r="AC20" s="204"/>
      <c r="AD20" s="204"/>
      <c r="AE20" s="204"/>
      <c r="AF20" s="204"/>
      <c r="AG20" s="95" t="s">
        <v>85</v>
      </c>
      <c r="AH20" s="94"/>
      <c r="AI20" s="95"/>
      <c r="AJ20" s="96"/>
      <c r="AK20" s="96"/>
      <c r="AL20" s="96"/>
      <c r="AM20" s="96"/>
      <c r="AN20" s="96"/>
      <c r="AO20" s="96"/>
      <c r="AP20" s="96">
        <f t="shared" si="17"/>
        <v>0</v>
      </c>
      <c r="AQ20" s="96">
        <f t="shared" si="18"/>
        <v>0</v>
      </c>
      <c r="AR20" s="96">
        <f t="shared" si="19"/>
        <v>0</v>
      </c>
      <c r="AS20" s="96">
        <f t="shared" si="20"/>
        <v>0</v>
      </c>
      <c r="AT20" s="96">
        <f t="shared" si="21"/>
        <v>0</v>
      </c>
      <c r="AU20" s="96">
        <f t="shared" si="22"/>
        <v>0</v>
      </c>
      <c r="AV20" s="96">
        <f t="shared" si="23"/>
        <v>0</v>
      </c>
      <c r="AW20" s="97">
        <f t="shared" si="24"/>
        <v>0</v>
      </c>
      <c r="AX20" s="98" t="str">
        <f t="shared" si="13"/>
        <v>Débil</v>
      </c>
      <c r="AY20" s="99"/>
      <c r="AZ20" s="98" t="e">
        <f t="shared" si="1"/>
        <v>#N/A</v>
      </c>
      <c r="BA20" s="99" t="e">
        <f t="shared" si="14"/>
        <v>#N/A</v>
      </c>
      <c r="BB20" s="98" t="e">
        <f t="shared" si="2"/>
        <v>#N/A</v>
      </c>
      <c r="BC20" s="99" t="e">
        <f t="shared" si="3"/>
        <v>#N/A</v>
      </c>
      <c r="BD20" s="99" t="e">
        <f t="shared" si="4"/>
        <v>#N/A</v>
      </c>
      <c r="BE20" s="206"/>
      <c r="BF20" s="202"/>
      <c r="BG20" s="202"/>
      <c r="BH20" s="202"/>
      <c r="BI20" s="202"/>
      <c r="BJ20" s="204"/>
      <c r="BK20" s="204"/>
      <c r="BL20" s="202"/>
      <c r="BM20" s="200"/>
      <c r="BN20" s="93"/>
      <c r="BO20" s="93"/>
      <c r="BP20" s="93"/>
      <c r="BQ20" s="93"/>
      <c r="BR20" s="93"/>
      <c r="BS20" s="93"/>
      <c r="BT20" s="93"/>
      <c r="BU20" s="100"/>
    </row>
    <row r="21" spans="1:73" s="28" customFormat="1">
      <c r="A21" s="268">
        <v>4</v>
      </c>
      <c r="B21" s="253"/>
      <c r="C21" s="253"/>
      <c r="D21" s="273"/>
      <c r="E21" s="251"/>
      <c r="F21" s="251"/>
      <c r="G21" s="251"/>
      <c r="H21" s="251"/>
      <c r="I21" s="251" t="str">
        <f t="shared" ref="I21" si="41">+IFERROR(VLOOKUP(H21,Probaiiidad,3,),"No Medida")</f>
        <v>No Medida</v>
      </c>
      <c r="J21" s="251" t="e">
        <f>+VLOOKUP(I21,NivelRieg,2,)</f>
        <v>#N/A</v>
      </c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51"/>
      <c r="V21" s="251"/>
      <c r="W21" s="251"/>
      <c r="X21" s="251"/>
      <c r="Y21" s="251"/>
      <c r="Z21" s="251"/>
      <c r="AA21" s="251"/>
      <c r="AB21" s="251"/>
      <c r="AC21" s="251"/>
      <c r="AD21" s="251">
        <f>+COUNTIF(K21:AC21,"Si")</f>
        <v>0</v>
      </c>
      <c r="AE21" s="251" t="str">
        <f>+IF(AD21&lt;6,"Moderado",IF(AD21&gt;11,"Catastrófico","Mayor"))</f>
        <v>Moderado</v>
      </c>
      <c r="AF21" s="286" t="str">
        <f>+IFERROR(VLOOKUP(_xlfn.CONCAT(I21,AE21),ZonaRiesg,2,FALSE),"No Medido")</f>
        <v>No Medido</v>
      </c>
      <c r="AG21" s="126" t="s">
        <v>84</v>
      </c>
      <c r="AH21" s="129"/>
      <c r="AI21" s="126"/>
      <c r="AJ21" s="130"/>
      <c r="AK21" s="130"/>
      <c r="AL21" s="130"/>
      <c r="AM21" s="130"/>
      <c r="AN21" s="130"/>
      <c r="AO21" s="130"/>
      <c r="AP21" s="130">
        <f t="shared" si="17"/>
        <v>0</v>
      </c>
      <c r="AQ21" s="130">
        <f t="shared" si="18"/>
        <v>0</v>
      </c>
      <c r="AR21" s="130">
        <f t="shared" si="19"/>
        <v>0</v>
      </c>
      <c r="AS21" s="130">
        <f t="shared" si="20"/>
        <v>0</v>
      </c>
      <c r="AT21" s="130">
        <f t="shared" si="21"/>
        <v>0</v>
      </c>
      <c r="AU21" s="130">
        <f t="shared" si="22"/>
        <v>0</v>
      </c>
      <c r="AV21" s="130">
        <f t="shared" si="23"/>
        <v>0</v>
      </c>
      <c r="AW21" s="131">
        <f t="shared" si="24"/>
        <v>0</v>
      </c>
      <c r="AX21" s="132" t="str">
        <f t="shared" si="13"/>
        <v>Débil</v>
      </c>
      <c r="AY21" s="133"/>
      <c r="AZ21" s="134" t="e">
        <f t="shared" si="1"/>
        <v>#N/A</v>
      </c>
      <c r="BA21" s="133" t="e">
        <f t="shared" si="14"/>
        <v>#N/A</v>
      </c>
      <c r="BB21" s="132" t="e">
        <f t="shared" si="2"/>
        <v>#N/A</v>
      </c>
      <c r="BC21" s="135" t="e">
        <f t="shared" si="3"/>
        <v>#N/A</v>
      </c>
      <c r="BD21" s="135" t="e">
        <f t="shared" si="4"/>
        <v>#N/A</v>
      </c>
      <c r="BE21" s="357" t="e">
        <f>+AVERAGE(BC21:BC26)</f>
        <v>#N/A</v>
      </c>
      <c r="BF21" s="361" t="e">
        <f t="shared" ref="BF21" si="42">+IF(BE21&lt;50,"Débil",IF(BE21=100,"Fuerte","Moderado"))</f>
        <v>#N/A</v>
      </c>
      <c r="BG21" s="361" t="e">
        <f t="shared" ref="BG21" si="43">+IF(BF21="Fuerte",2,IF(BF21="Moderado",1,0))</f>
        <v>#N/A</v>
      </c>
      <c r="BH21" s="361" t="e">
        <f t="shared" ref="BH21" si="44">+J21-BG21</f>
        <v>#N/A</v>
      </c>
      <c r="BI21" s="361" t="e">
        <f>+VLOOKUP(BH21,nuevaProb,2,)</f>
        <v>#N/A</v>
      </c>
      <c r="BJ21" s="286" t="str">
        <f t="shared" ref="BJ21" si="45">+AE21</f>
        <v>Moderado</v>
      </c>
      <c r="BK21" s="286" t="str">
        <f t="shared" ref="BK21" si="46">+_xlfn.CONCAT(I21,BJ21)</f>
        <v>No MedidaModerado</v>
      </c>
      <c r="BL21" s="361" t="e">
        <f>+VLOOKUP(BK21,categoria,2,)</f>
        <v>#N/A</v>
      </c>
      <c r="BM21" s="359" t="e">
        <f>+VLOOKUP(BL21,Control,2,)</f>
        <v>#N/A</v>
      </c>
      <c r="BN21" s="128"/>
      <c r="BO21" s="128"/>
      <c r="BP21" s="128"/>
      <c r="BQ21" s="128"/>
      <c r="BR21" s="128"/>
      <c r="BS21" s="128"/>
      <c r="BT21" s="128"/>
      <c r="BU21" s="136"/>
    </row>
    <row r="22" spans="1:73" s="28" customFormat="1">
      <c r="A22" s="269"/>
      <c r="B22" s="254"/>
      <c r="C22" s="254"/>
      <c r="D22" s="26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8"/>
      <c r="AG22" s="37" t="s">
        <v>85</v>
      </c>
      <c r="AH22" s="62"/>
      <c r="AI22" s="37"/>
      <c r="AJ22" s="34"/>
      <c r="AK22" s="34"/>
      <c r="AL22" s="34"/>
      <c r="AM22" s="34"/>
      <c r="AN22" s="34"/>
      <c r="AO22" s="34"/>
      <c r="AP22" s="34">
        <f t="shared" si="17"/>
        <v>0</v>
      </c>
      <c r="AQ22" s="34">
        <f t="shared" si="18"/>
        <v>0</v>
      </c>
      <c r="AR22" s="34">
        <f t="shared" si="19"/>
        <v>0</v>
      </c>
      <c r="AS22" s="34">
        <f t="shared" si="20"/>
        <v>0</v>
      </c>
      <c r="AT22" s="34">
        <f t="shared" si="21"/>
        <v>0</v>
      </c>
      <c r="AU22" s="34">
        <f t="shared" si="22"/>
        <v>0</v>
      </c>
      <c r="AV22" s="34">
        <f t="shared" si="23"/>
        <v>0</v>
      </c>
      <c r="AW22" s="38">
        <f t="shared" si="24"/>
        <v>0</v>
      </c>
      <c r="AX22" s="39" t="str">
        <f t="shared" si="13"/>
        <v>Débil</v>
      </c>
      <c r="AY22" s="61"/>
      <c r="AZ22" s="45" t="e">
        <f t="shared" si="1"/>
        <v>#N/A</v>
      </c>
      <c r="BA22" s="61" t="e">
        <f t="shared" si="14"/>
        <v>#N/A</v>
      </c>
      <c r="BB22" s="39" t="e">
        <f t="shared" si="2"/>
        <v>#N/A</v>
      </c>
      <c r="BC22" s="40" t="e">
        <f t="shared" si="3"/>
        <v>#N/A</v>
      </c>
      <c r="BD22" s="40" t="e">
        <f t="shared" si="4"/>
        <v>#N/A</v>
      </c>
      <c r="BE22" s="358"/>
      <c r="BF22" s="362"/>
      <c r="BG22" s="362"/>
      <c r="BH22" s="362"/>
      <c r="BI22" s="362"/>
      <c r="BJ22" s="258"/>
      <c r="BK22" s="258"/>
      <c r="BL22" s="362"/>
      <c r="BM22" s="360"/>
      <c r="BN22" s="26"/>
      <c r="BO22" s="26"/>
      <c r="BP22" s="26"/>
      <c r="BQ22" s="26"/>
      <c r="BR22" s="26"/>
      <c r="BS22" s="26"/>
      <c r="BT22" s="26"/>
      <c r="BU22" s="91"/>
    </row>
    <row r="23" spans="1:73" s="28" customFormat="1">
      <c r="A23" s="269"/>
      <c r="B23" s="254"/>
      <c r="C23" s="254"/>
      <c r="D23" s="26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8"/>
      <c r="AG23" s="37" t="s">
        <v>86</v>
      </c>
      <c r="AH23" s="62"/>
      <c r="AI23" s="37"/>
      <c r="AJ23" s="34"/>
      <c r="AK23" s="34"/>
      <c r="AL23" s="34"/>
      <c r="AM23" s="34"/>
      <c r="AN23" s="34"/>
      <c r="AO23" s="34"/>
      <c r="AP23" s="34">
        <f t="shared" si="17"/>
        <v>0</v>
      </c>
      <c r="AQ23" s="34">
        <f t="shared" si="18"/>
        <v>0</v>
      </c>
      <c r="AR23" s="34">
        <f t="shared" si="19"/>
        <v>0</v>
      </c>
      <c r="AS23" s="34">
        <f t="shared" si="20"/>
        <v>0</v>
      </c>
      <c r="AT23" s="34">
        <f t="shared" si="21"/>
        <v>0</v>
      </c>
      <c r="AU23" s="34">
        <f t="shared" si="22"/>
        <v>0</v>
      </c>
      <c r="AV23" s="34">
        <f t="shared" si="23"/>
        <v>0</v>
      </c>
      <c r="AW23" s="38">
        <f t="shared" si="24"/>
        <v>0</v>
      </c>
      <c r="AX23" s="39" t="str">
        <f t="shared" si="13"/>
        <v>Débil</v>
      </c>
      <c r="AY23" s="61"/>
      <c r="AZ23" s="45" t="e">
        <f t="shared" si="1"/>
        <v>#N/A</v>
      </c>
      <c r="BA23" s="61" t="e">
        <f t="shared" si="14"/>
        <v>#N/A</v>
      </c>
      <c r="BB23" s="39" t="e">
        <f t="shared" si="2"/>
        <v>#N/A</v>
      </c>
      <c r="BC23" s="40" t="e">
        <f t="shared" si="3"/>
        <v>#N/A</v>
      </c>
      <c r="BD23" s="40" t="e">
        <f t="shared" si="4"/>
        <v>#N/A</v>
      </c>
      <c r="BE23" s="358"/>
      <c r="BF23" s="362"/>
      <c r="BG23" s="362"/>
      <c r="BH23" s="362"/>
      <c r="BI23" s="362"/>
      <c r="BJ23" s="258"/>
      <c r="BK23" s="258"/>
      <c r="BL23" s="362"/>
      <c r="BM23" s="360"/>
      <c r="BN23" s="26"/>
      <c r="BO23" s="26"/>
      <c r="BP23" s="26"/>
      <c r="BQ23" s="26"/>
      <c r="BR23" s="26"/>
      <c r="BS23" s="26"/>
      <c r="BT23" s="26"/>
      <c r="BU23" s="91"/>
    </row>
    <row r="24" spans="1:73" s="28" customFormat="1">
      <c r="A24" s="269"/>
      <c r="B24" s="254"/>
      <c r="C24" s="254"/>
      <c r="D24" s="262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8"/>
      <c r="AG24" s="37" t="s">
        <v>87</v>
      </c>
      <c r="AH24" s="62"/>
      <c r="AI24" s="37"/>
      <c r="AJ24" s="34"/>
      <c r="AK24" s="34"/>
      <c r="AL24" s="34"/>
      <c r="AM24" s="34"/>
      <c r="AN24" s="34"/>
      <c r="AO24" s="34"/>
      <c r="AP24" s="34">
        <f t="shared" si="17"/>
        <v>0</v>
      </c>
      <c r="AQ24" s="34">
        <f t="shared" si="18"/>
        <v>0</v>
      </c>
      <c r="AR24" s="34">
        <f t="shared" si="19"/>
        <v>0</v>
      </c>
      <c r="AS24" s="34">
        <f t="shared" si="20"/>
        <v>0</v>
      </c>
      <c r="AT24" s="34">
        <f t="shared" si="21"/>
        <v>0</v>
      </c>
      <c r="AU24" s="34">
        <f t="shared" si="22"/>
        <v>0</v>
      </c>
      <c r="AV24" s="34">
        <f t="shared" si="23"/>
        <v>0</v>
      </c>
      <c r="AW24" s="38">
        <f t="shared" si="24"/>
        <v>0</v>
      </c>
      <c r="AX24" s="39" t="str">
        <f t="shared" si="13"/>
        <v>Débil</v>
      </c>
      <c r="AY24" s="61"/>
      <c r="AZ24" s="45" t="e">
        <f t="shared" si="1"/>
        <v>#N/A</v>
      </c>
      <c r="BA24" s="61" t="e">
        <f t="shared" si="14"/>
        <v>#N/A</v>
      </c>
      <c r="BB24" s="39" t="e">
        <f t="shared" si="2"/>
        <v>#N/A</v>
      </c>
      <c r="BC24" s="40" t="e">
        <f t="shared" si="3"/>
        <v>#N/A</v>
      </c>
      <c r="BD24" s="40" t="e">
        <f t="shared" si="4"/>
        <v>#N/A</v>
      </c>
      <c r="BE24" s="358"/>
      <c r="BF24" s="362"/>
      <c r="BG24" s="362"/>
      <c r="BH24" s="362"/>
      <c r="BI24" s="362"/>
      <c r="BJ24" s="258"/>
      <c r="BK24" s="258"/>
      <c r="BL24" s="362"/>
      <c r="BM24" s="360"/>
      <c r="BN24" s="26"/>
      <c r="BO24" s="26"/>
      <c r="BP24" s="26"/>
      <c r="BQ24" s="26"/>
      <c r="BR24" s="26"/>
      <c r="BS24" s="26"/>
      <c r="BT24" s="26"/>
      <c r="BU24" s="91"/>
    </row>
    <row r="25" spans="1:73" s="28" customFormat="1">
      <c r="A25" s="269"/>
      <c r="B25" s="254"/>
      <c r="C25" s="254"/>
      <c r="D25" s="262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8"/>
      <c r="AG25" s="37" t="s">
        <v>88</v>
      </c>
      <c r="AH25" s="62"/>
      <c r="AI25" s="37"/>
      <c r="AJ25" s="34"/>
      <c r="AK25" s="34"/>
      <c r="AL25" s="34"/>
      <c r="AM25" s="34"/>
      <c r="AN25" s="34"/>
      <c r="AO25" s="34"/>
      <c r="AP25" s="34">
        <f t="shared" si="17"/>
        <v>0</v>
      </c>
      <c r="AQ25" s="34">
        <f t="shared" si="18"/>
        <v>0</v>
      </c>
      <c r="AR25" s="34">
        <f t="shared" si="19"/>
        <v>0</v>
      </c>
      <c r="AS25" s="34">
        <f t="shared" si="20"/>
        <v>0</v>
      </c>
      <c r="AT25" s="34">
        <f t="shared" si="21"/>
        <v>0</v>
      </c>
      <c r="AU25" s="34">
        <f t="shared" si="22"/>
        <v>0</v>
      </c>
      <c r="AV25" s="34">
        <f t="shared" si="23"/>
        <v>0</v>
      </c>
      <c r="AW25" s="38">
        <f t="shared" si="24"/>
        <v>0</v>
      </c>
      <c r="AX25" s="39" t="str">
        <f t="shared" si="13"/>
        <v>Débil</v>
      </c>
      <c r="AY25" s="61"/>
      <c r="AZ25" s="45" t="e">
        <f t="shared" si="1"/>
        <v>#N/A</v>
      </c>
      <c r="BA25" s="61" t="e">
        <f t="shared" si="14"/>
        <v>#N/A</v>
      </c>
      <c r="BB25" s="39" t="e">
        <f t="shared" si="2"/>
        <v>#N/A</v>
      </c>
      <c r="BC25" s="40" t="e">
        <f t="shared" si="3"/>
        <v>#N/A</v>
      </c>
      <c r="BD25" s="40" t="e">
        <f t="shared" si="4"/>
        <v>#N/A</v>
      </c>
      <c r="BE25" s="358"/>
      <c r="BF25" s="362"/>
      <c r="BG25" s="362"/>
      <c r="BH25" s="362"/>
      <c r="BI25" s="362"/>
      <c r="BJ25" s="258"/>
      <c r="BK25" s="258"/>
      <c r="BL25" s="362"/>
      <c r="BM25" s="360"/>
      <c r="BN25" s="26"/>
      <c r="BO25" s="26"/>
      <c r="BP25" s="26"/>
      <c r="BQ25" s="26"/>
      <c r="BR25" s="26"/>
      <c r="BS25" s="26"/>
      <c r="BT25" s="26"/>
      <c r="BU25" s="91"/>
    </row>
    <row r="26" spans="1:73" s="28" customFormat="1">
      <c r="A26" s="269"/>
      <c r="B26" s="254"/>
      <c r="C26" s="254"/>
      <c r="D26" s="26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  <c r="AF26" s="271"/>
      <c r="AG26" s="37" t="s">
        <v>89</v>
      </c>
      <c r="AH26" s="62"/>
      <c r="AI26" s="37"/>
      <c r="AJ26" s="34"/>
      <c r="AK26" s="34"/>
      <c r="AL26" s="34"/>
      <c r="AM26" s="34"/>
      <c r="AN26" s="34"/>
      <c r="AO26" s="34"/>
      <c r="AP26" s="34">
        <f t="shared" si="17"/>
        <v>0</v>
      </c>
      <c r="AQ26" s="34">
        <f t="shared" si="18"/>
        <v>0</v>
      </c>
      <c r="AR26" s="34">
        <f t="shared" si="19"/>
        <v>0</v>
      </c>
      <c r="AS26" s="34">
        <f t="shared" si="20"/>
        <v>0</v>
      </c>
      <c r="AT26" s="34">
        <f t="shared" si="21"/>
        <v>0</v>
      </c>
      <c r="AU26" s="34">
        <f t="shared" si="22"/>
        <v>0</v>
      </c>
      <c r="AV26" s="34">
        <f t="shared" si="23"/>
        <v>0</v>
      </c>
      <c r="AW26" s="38">
        <f t="shared" si="24"/>
        <v>0</v>
      </c>
      <c r="AX26" s="39" t="str">
        <f t="shared" si="13"/>
        <v>Débil</v>
      </c>
      <c r="AY26" s="61"/>
      <c r="AZ26" s="45" t="e">
        <f t="shared" si="1"/>
        <v>#N/A</v>
      </c>
      <c r="BA26" s="61" t="e">
        <f t="shared" si="14"/>
        <v>#N/A</v>
      </c>
      <c r="BB26" s="39" t="e">
        <f t="shared" si="2"/>
        <v>#N/A</v>
      </c>
      <c r="BC26" s="40" t="e">
        <f t="shared" si="3"/>
        <v>#N/A</v>
      </c>
      <c r="BD26" s="40" t="e">
        <f t="shared" si="4"/>
        <v>#N/A</v>
      </c>
      <c r="BE26" s="288"/>
      <c r="BF26" s="290"/>
      <c r="BG26" s="290"/>
      <c r="BH26" s="290"/>
      <c r="BI26" s="290"/>
      <c r="BJ26" s="271"/>
      <c r="BK26" s="271"/>
      <c r="BL26" s="290"/>
      <c r="BM26" s="356"/>
      <c r="BN26" s="26"/>
      <c r="BO26" s="26"/>
      <c r="BP26" s="26"/>
      <c r="BQ26" s="26"/>
      <c r="BR26" s="26"/>
      <c r="BS26" s="26"/>
      <c r="BT26" s="26"/>
      <c r="BU26" s="91"/>
    </row>
    <row r="27" spans="1:73">
      <c r="A27" s="269"/>
      <c r="B27" s="254"/>
      <c r="C27" s="254"/>
      <c r="D27" s="262"/>
      <c r="E27" s="254"/>
      <c r="F27" s="254"/>
      <c r="G27" s="254"/>
      <c r="H27" s="254"/>
      <c r="I27" s="254" t="str">
        <f t="shared" ref="I27" si="47">+IFERROR(VLOOKUP(H27,Probaiiidad,3,),"No Medida")</f>
        <v>No Medida</v>
      </c>
      <c r="J27" s="254" t="e">
        <f>+VLOOKUP(I27,NivelRieg,2,)</f>
        <v>#N/A</v>
      </c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>
        <f>+COUNTIF(K27:AC27,"Si")</f>
        <v>0</v>
      </c>
      <c r="AE27" s="254" t="str">
        <f>+IF(AD27&lt;6,"Moderado",IF(AD27&gt;11,"Catastrófico","Mayor"))</f>
        <v>Moderado</v>
      </c>
      <c r="AF27" s="203" t="str">
        <f>+IFERROR(VLOOKUP(_xlfn.CONCAT(I27,AE27),ZonaRiesg,2,FALSE),"No Medido")</f>
        <v>No Medido</v>
      </c>
      <c r="AG27" s="23" t="s">
        <v>84</v>
      </c>
      <c r="AH27" s="29"/>
      <c r="AI27" s="23"/>
      <c r="AJ27" s="57"/>
      <c r="AK27" s="57"/>
      <c r="AL27" s="57"/>
      <c r="AM27" s="57"/>
      <c r="AN27" s="57"/>
      <c r="AO27" s="57"/>
      <c r="AP27" s="57">
        <f t="shared" si="17"/>
        <v>0</v>
      </c>
      <c r="AQ27" s="57">
        <f t="shared" si="18"/>
        <v>0</v>
      </c>
      <c r="AR27" s="57">
        <f t="shared" si="19"/>
        <v>0</v>
      </c>
      <c r="AS27" s="57">
        <f t="shared" si="20"/>
        <v>0</v>
      </c>
      <c r="AT27" s="57">
        <f t="shared" si="21"/>
        <v>0</v>
      </c>
      <c r="AU27" s="57">
        <f t="shared" si="22"/>
        <v>0</v>
      </c>
      <c r="AV27" s="57">
        <f t="shared" si="23"/>
        <v>0</v>
      </c>
      <c r="AW27" s="32">
        <f t="shared" si="24"/>
        <v>0</v>
      </c>
      <c r="AX27" s="36" t="str">
        <f t="shared" si="13"/>
        <v>Débil</v>
      </c>
      <c r="AY27" s="43"/>
      <c r="AZ27" s="42" t="e">
        <f t="shared" si="1"/>
        <v>#N/A</v>
      </c>
      <c r="BA27" s="43" t="e">
        <f t="shared" si="14"/>
        <v>#N/A</v>
      </c>
      <c r="BB27" s="36" t="e">
        <f t="shared" si="2"/>
        <v>#N/A</v>
      </c>
      <c r="BC27" s="33" t="e">
        <f t="shared" si="3"/>
        <v>#N/A</v>
      </c>
      <c r="BD27" s="33" t="e">
        <f t="shared" si="4"/>
        <v>#N/A</v>
      </c>
      <c r="BE27" s="205" t="e">
        <f>+AVERAGE(BC27:BC31)</f>
        <v>#N/A</v>
      </c>
      <c r="BF27" s="201" t="e">
        <f t="shared" ref="BF27" si="48">+IF(BE27&lt;50,"Débil",IF(BE27=100,"Fuerte","Moderado"))</f>
        <v>#N/A</v>
      </c>
      <c r="BG27" s="201" t="e">
        <f t="shared" ref="BG27" si="49">+IF(BF27="Fuerte",2,IF(BF27="Moderado",1,0))</f>
        <v>#N/A</v>
      </c>
      <c r="BH27" s="201" t="e">
        <f t="shared" ref="BH27" si="50">+J27-BG27</f>
        <v>#N/A</v>
      </c>
      <c r="BI27" s="201" t="e">
        <f>+VLOOKUP(BH27,nuevaProb,2,)</f>
        <v>#N/A</v>
      </c>
      <c r="BJ27" s="203" t="str">
        <f t="shared" ref="BJ27" si="51">+AE27</f>
        <v>Moderado</v>
      </c>
      <c r="BK27" s="203" t="str">
        <f t="shared" ref="BK27" si="52">+_xlfn.CONCAT(I27,BJ27)</f>
        <v>No MedidaModerado</v>
      </c>
      <c r="BL27" s="201" t="e">
        <f>+VLOOKUP(BK27,categoria,2,)</f>
        <v>#N/A</v>
      </c>
      <c r="BM27" s="199" t="e">
        <f>+VLOOKUP(BL27,Control,2,)</f>
        <v>#N/A</v>
      </c>
      <c r="BN27" s="24"/>
      <c r="BO27" s="24"/>
      <c r="BP27" s="24"/>
      <c r="BQ27" s="24"/>
      <c r="BR27" s="24"/>
      <c r="BS27" s="24"/>
      <c r="BT27" s="24"/>
      <c r="BU27" s="90"/>
    </row>
    <row r="28" spans="1:73">
      <c r="A28" s="269"/>
      <c r="B28" s="254"/>
      <c r="C28" s="254"/>
      <c r="D28" s="262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26"/>
      <c r="AG28" s="23" t="s">
        <v>85</v>
      </c>
      <c r="AH28" s="29"/>
      <c r="AI28" s="23"/>
      <c r="AJ28" s="57"/>
      <c r="AK28" s="57"/>
      <c r="AL28" s="57"/>
      <c r="AM28" s="57"/>
      <c r="AN28" s="57"/>
      <c r="AO28" s="57"/>
      <c r="AP28" s="57">
        <f t="shared" si="17"/>
        <v>0</v>
      </c>
      <c r="AQ28" s="57">
        <f t="shared" si="18"/>
        <v>0</v>
      </c>
      <c r="AR28" s="57">
        <f t="shared" si="19"/>
        <v>0</v>
      </c>
      <c r="AS28" s="57">
        <f t="shared" si="20"/>
        <v>0</v>
      </c>
      <c r="AT28" s="57">
        <f t="shared" si="21"/>
        <v>0</v>
      </c>
      <c r="AU28" s="57">
        <f t="shared" si="22"/>
        <v>0</v>
      </c>
      <c r="AV28" s="57">
        <f t="shared" si="23"/>
        <v>0</v>
      </c>
      <c r="AW28" s="32">
        <f t="shared" si="24"/>
        <v>0</v>
      </c>
      <c r="AX28" s="36" t="str">
        <f t="shared" si="13"/>
        <v>Débil</v>
      </c>
      <c r="AY28" s="43"/>
      <c r="AZ28" s="42" t="e">
        <f t="shared" si="1"/>
        <v>#N/A</v>
      </c>
      <c r="BA28" s="43" t="e">
        <f t="shared" si="14"/>
        <v>#N/A</v>
      </c>
      <c r="BB28" s="36" t="e">
        <f t="shared" si="2"/>
        <v>#N/A</v>
      </c>
      <c r="BC28" s="33" t="e">
        <f t="shared" si="3"/>
        <v>#N/A</v>
      </c>
      <c r="BD28" s="33" t="e">
        <f t="shared" si="4"/>
        <v>#N/A</v>
      </c>
      <c r="BE28" s="240"/>
      <c r="BF28" s="228"/>
      <c r="BG28" s="228"/>
      <c r="BH28" s="228"/>
      <c r="BI28" s="228"/>
      <c r="BJ28" s="226"/>
      <c r="BK28" s="226"/>
      <c r="BL28" s="228"/>
      <c r="BM28" s="239"/>
      <c r="BN28" s="24"/>
      <c r="BO28" s="24"/>
      <c r="BP28" s="24"/>
      <c r="BQ28" s="24"/>
      <c r="BR28" s="24"/>
      <c r="BS28" s="24"/>
      <c r="BT28" s="24"/>
      <c r="BU28" s="90"/>
    </row>
    <row r="29" spans="1:73">
      <c r="A29" s="269"/>
      <c r="B29" s="254"/>
      <c r="C29" s="254"/>
      <c r="D29" s="262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4"/>
      <c r="AC29" s="254"/>
      <c r="AD29" s="254"/>
      <c r="AE29" s="254"/>
      <c r="AF29" s="226"/>
      <c r="AG29" s="23" t="s">
        <v>86</v>
      </c>
      <c r="AH29" s="29"/>
      <c r="AI29" s="23"/>
      <c r="AJ29" s="57"/>
      <c r="AK29" s="57"/>
      <c r="AL29" s="57"/>
      <c r="AM29" s="57"/>
      <c r="AN29" s="57"/>
      <c r="AO29" s="57"/>
      <c r="AP29" s="57">
        <f t="shared" si="17"/>
        <v>0</v>
      </c>
      <c r="AQ29" s="57">
        <f t="shared" si="18"/>
        <v>0</v>
      </c>
      <c r="AR29" s="57">
        <f t="shared" si="19"/>
        <v>0</v>
      </c>
      <c r="AS29" s="57">
        <f t="shared" si="20"/>
        <v>0</v>
      </c>
      <c r="AT29" s="57">
        <f t="shared" si="21"/>
        <v>0</v>
      </c>
      <c r="AU29" s="57">
        <f t="shared" si="22"/>
        <v>0</v>
      </c>
      <c r="AV29" s="57">
        <f t="shared" si="23"/>
        <v>0</v>
      </c>
      <c r="AW29" s="32">
        <f t="shared" si="24"/>
        <v>0</v>
      </c>
      <c r="AX29" s="36" t="str">
        <f t="shared" si="13"/>
        <v>Débil</v>
      </c>
      <c r="AY29" s="43"/>
      <c r="AZ29" s="42" t="e">
        <f t="shared" si="1"/>
        <v>#N/A</v>
      </c>
      <c r="BA29" s="43" t="e">
        <f t="shared" si="14"/>
        <v>#N/A</v>
      </c>
      <c r="BB29" s="36" t="e">
        <f t="shared" si="2"/>
        <v>#N/A</v>
      </c>
      <c r="BC29" s="33" t="e">
        <f t="shared" si="3"/>
        <v>#N/A</v>
      </c>
      <c r="BD29" s="33" t="e">
        <f t="shared" si="4"/>
        <v>#N/A</v>
      </c>
      <c r="BE29" s="240"/>
      <c r="BF29" s="228"/>
      <c r="BG29" s="228"/>
      <c r="BH29" s="228"/>
      <c r="BI29" s="228"/>
      <c r="BJ29" s="226"/>
      <c r="BK29" s="226"/>
      <c r="BL29" s="228"/>
      <c r="BM29" s="239"/>
      <c r="BN29" s="24"/>
      <c r="BO29" s="24"/>
      <c r="BP29" s="24"/>
      <c r="BQ29" s="24"/>
      <c r="BR29" s="24"/>
      <c r="BS29" s="24"/>
      <c r="BT29" s="24"/>
      <c r="BU29" s="90"/>
    </row>
    <row r="30" spans="1:73">
      <c r="A30" s="269"/>
      <c r="B30" s="254"/>
      <c r="C30" s="254"/>
      <c r="D30" s="262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26"/>
      <c r="AG30" s="23" t="s">
        <v>87</v>
      </c>
      <c r="AH30" s="29"/>
      <c r="AI30" s="23"/>
      <c r="AJ30" s="57"/>
      <c r="AK30" s="57"/>
      <c r="AL30" s="57"/>
      <c r="AM30" s="57"/>
      <c r="AN30" s="57"/>
      <c r="AO30" s="57"/>
      <c r="AP30" s="57">
        <f t="shared" si="17"/>
        <v>0</v>
      </c>
      <c r="AQ30" s="57">
        <f t="shared" si="18"/>
        <v>0</v>
      </c>
      <c r="AR30" s="57">
        <f t="shared" si="19"/>
        <v>0</v>
      </c>
      <c r="AS30" s="57">
        <f t="shared" si="20"/>
        <v>0</v>
      </c>
      <c r="AT30" s="57">
        <f t="shared" si="21"/>
        <v>0</v>
      </c>
      <c r="AU30" s="57">
        <f t="shared" si="22"/>
        <v>0</v>
      </c>
      <c r="AV30" s="57">
        <f t="shared" si="23"/>
        <v>0</v>
      </c>
      <c r="AW30" s="32">
        <f t="shared" si="24"/>
        <v>0</v>
      </c>
      <c r="AX30" s="36" t="str">
        <f t="shared" si="13"/>
        <v>Débil</v>
      </c>
      <c r="AY30" s="43"/>
      <c r="AZ30" s="42" t="e">
        <f t="shared" si="1"/>
        <v>#N/A</v>
      </c>
      <c r="BA30" s="43" t="e">
        <f t="shared" si="14"/>
        <v>#N/A</v>
      </c>
      <c r="BB30" s="36" t="e">
        <f t="shared" si="2"/>
        <v>#N/A</v>
      </c>
      <c r="BC30" s="33" t="e">
        <f t="shared" si="3"/>
        <v>#N/A</v>
      </c>
      <c r="BD30" s="33" t="e">
        <f t="shared" si="4"/>
        <v>#N/A</v>
      </c>
      <c r="BE30" s="240"/>
      <c r="BF30" s="228"/>
      <c r="BG30" s="228"/>
      <c r="BH30" s="228"/>
      <c r="BI30" s="228"/>
      <c r="BJ30" s="226"/>
      <c r="BK30" s="226"/>
      <c r="BL30" s="228"/>
      <c r="BM30" s="239"/>
      <c r="BN30" s="24"/>
      <c r="BO30" s="24"/>
      <c r="BP30" s="24"/>
      <c r="BQ30" s="24"/>
      <c r="BR30" s="24"/>
      <c r="BS30" s="24"/>
      <c r="BT30" s="24"/>
      <c r="BU30" s="90"/>
    </row>
    <row r="31" spans="1:73" ht="15" thickBot="1">
      <c r="A31" s="270"/>
      <c r="B31" s="255"/>
      <c r="C31" s="255"/>
      <c r="D31" s="263"/>
      <c r="E31" s="255"/>
      <c r="F31" s="255"/>
      <c r="G31" s="255"/>
      <c r="H31" s="255"/>
      <c r="I31" s="255"/>
      <c r="J31" s="255"/>
      <c r="K31" s="255"/>
      <c r="L31" s="255"/>
      <c r="M31" s="255"/>
      <c r="N31" s="255"/>
      <c r="O31" s="255"/>
      <c r="P31" s="255"/>
      <c r="Q31" s="255"/>
      <c r="R31" s="255"/>
      <c r="S31" s="255"/>
      <c r="T31" s="255"/>
      <c r="U31" s="255"/>
      <c r="V31" s="255"/>
      <c r="W31" s="255"/>
      <c r="X31" s="255"/>
      <c r="Y31" s="255"/>
      <c r="Z31" s="255"/>
      <c r="AA31" s="255"/>
      <c r="AB31" s="255"/>
      <c r="AC31" s="255"/>
      <c r="AD31" s="255"/>
      <c r="AE31" s="255"/>
      <c r="AF31" s="204"/>
      <c r="AG31" s="95" t="s">
        <v>88</v>
      </c>
      <c r="AH31" s="94"/>
      <c r="AI31" s="95"/>
      <c r="AJ31" s="96"/>
      <c r="AK31" s="96"/>
      <c r="AL31" s="96"/>
      <c r="AM31" s="96"/>
      <c r="AN31" s="96"/>
      <c r="AO31" s="96"/>
      <c r="AP31" s="96">
        <f t="shared" si="17"/>
        <v>0</v>
      </c>
      <c r="AQ31" s="96">
        <f t="shared" si="18"/>
        <v>0</v>
      </c>
      <c r="AR31" s="96">
        <f t="shared" si="19"/>
        <v>0</v>
      </c>
      <c r="AS31" s="96">
        <f t="shared" si="20"/>
        <v>0</v>
      </c>
      <c r="AT31" s="96">
        <f t="shared" si="21"/>
        <v>0</v>
      </c>
      <c r="AU31" s="96">
        <f t="shared" si="22"/>
        <v>0</v>
      </c>
      <c r="AV31" s="96">
        <f t="shared" si="23"/>
        <v>0</v>
      </c>
      <c r="AW31" s="97">
        <f t="shared" si="24"/>
        <v>0</v>
      </c>
      <c r="AX31" s="98" t="str">
        <f t="shared" si="13"/>
        <v>Débil</v>
      </c>
      <c r="AY31" s="99"/>
      <c r="AZ31" s="98" t="e">
        <f t="shared" si="1"/>
        <v>#N/A</v>
      </c>
      <c r="BA31" s="99" t="e">
        <f t="shared" si="14"/>
        <v>#N/A</v>
      </c>
      <c r="BB31" s="98" t="e">
        <f t="shared" si="2"/>
        <v>#N/A</v>
      </c>
      <c r="BC31" s="99" t="e">
        <f t="shared" si="3"/>
        <v>#N/A</v>
      </c>
      <c r="BD31" s="99" t="e">
        <f t="shared" si="4"/>
        <v>#N/A</v>
      </c>
      <c r="BE31" s="206"/>
      <c r="BF31" s="202"/>
      <c r="BG31" s="202"/>
      <c r="BH31" s="202"/>
      <c r="BI31" s="202"/>
      <c r="BJ31" s="204"/>
      <c r="BK31" s="204"/>
      <c r="BL31" s="202"/>
      <c r="BM31" s="200"/>
      <c r="BN31" s="93"/>
      <c r="BO31" s="93"/>
      <c r="BP31" s="93"/>
      <c r="BQ31" s="93"/>
      <c r="BR31" s="93"/>
      <c r="BS31" s="93"/>
      <c r="BT31" s="93"/>
      <c r="BU31" s="100"/>
    </row>
    <row r="32" spans="1:73" s="28" customFormat="1" ht="43.5" thickBot="1">
      <c r="A32" s="268">
        <v>5</v>
      </c>
      <c r="B32" s="253"/>
      <c r="C32" s="253"/>
      <c r="D32" s="129"/>
      <c r="E32" s="126"/>
      <c r="F32" s="128"/>
      <c r="G32" s="128"/>
      <c r="H32" s="137"/>
      <c r="I32" s="137" t="str">
        <f t="shared" ref="I32:I33" si="53">+IFERROR(VLOOKUP(H32,Probaiiidad,3,),"No Medida")</f>
        <v>No Medida</v>
      </c>
      <c r="J32" s="137" t="e">
        <f>+VLOOKUP(I32,NivelRieg,2,)</f>
        <v>#N/A</v>
      </c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27">
        <f>+COUNTIF(K32:AC32,"Si")</f>
        <v>0</v>
      </c>
      <c r="AE32" s="137" t="str">
        <f>+IF(AD32&lt;6,"Moderado",IF(AD32&gt;11,"Catastrófico","Mayor"))</f>
        <v>Moderado</v>
      </c>
      <c r="AF32" s="127" t="str">
        <f>+IFERROR(VLOOKUP(_xlfn.CONCAT(I32,AE32),ZonaRiesg,2,FALSE),"No Medido")</f>
        <v>No Medido</v>
      </c>
      <c r="AG32" s="126" t="s">
        <v>84</v>
      </c>
      <c r="AH32" s="129"/>
      <c r="AI32" s="126"/>
      <c r="AJ32" s="130"/>
      <c r="AK32" s="130"/>
      <c r="AL32" s="130"/>
      <c r="AM32" s="130"/>
      <c r="AN32" s="130"/>
      <c r="AO32" s="130"/>
      <c r="AP32" s="130">
        <f t="shared" si="17"/>
        <v>0</v>
      </c>
      <c r="AQ32" s="130">
        <f t="shared" si="18"/>
        <v>0</v>
      </c>
      <c r="AR32" s="130">
        <f t="shared" si="19"/>
        <v>0</v>
      </c>
      <c r="AS32" s="130">
        <f t="shared" si="20"/>
        <v>0</v>
      </c>
      <c r="AT32" s="130">
        <f t="shared" si="21"/>
        <v>0</v>
      </c>
      <c r="AU32" s="130">
        <f t="shared" si="22"/>
        <v>0</v>
      </c>
      <c r="AV32" s="130">
        <f t="shared" si="23"/>
        <v>0</v>
      </c>
      <c r="AW32" s="131">
        <f t="shared" si="24"/>
        <v>0</v>
      </c>
      <c r="AX32" s="132" t="str">
        <f t="shared" si="13"/>
        <v>Débil</v>
      </c>
      <c r="AY32" s="133"/>
      <c r="AZ32" s="134" t="e">
        <f t="shared" si="1"/>
        <v>#N/A</v>
      </c>
      <c r="BA32" s="133" t="e">
        <f t="shared" si="14"/>
        <v>#N/A</v>
      </c>
      <c r="BB32" s="132" t="e">
        <f t="shared" si="2"/>
        <v>#N/A</v>
      </c>
      <c r="BC32" s="135" t="e">
        <f t="shared" si="3"/>
        <v>#N/A</v>
      </c>
      <c r="BD32" s="135" t="e">
        <f t="shared" si="4"/>
        <v>#N/A</v>
      </c>
      <c r="BE32" s="138" t="e">
        <f>+AVERAGE(BC32)</f>
        <v>#N/A</v>
      </c>
      <c r="BF32" s="132" t="e">
        <f t="shared" ref="BF32" si="54">+IF(BE32&lt;50,"Débil",IF(BE32=100,"Fuerte","Moderado"))</f>
        <v>#N/A</v>
      </c>
      <c r="BG32" s="139" t="e">
        <f t="shared" ref="BG32" si="55">+IF(BF32="Fuerte",2,IF(BF32="Moderado",1,0))</f>
        <v>#N/A</v>
      </c>
      <c r="BH32" s="139" t="e">
        <f t="shared" ref="BH32" si="56">+J32-BG32</f>
        <v>#N/A</v>
      </c>
      <c r="BI32" s="139" t="e">
        <f>+VLOOKUP(BH32,nuevaProb,2,)</f>
        <v>#N/A</v>
      </c>
      <c r="BJ32" s="140" t="str">
        <f t="shared" ref="BJ32" si="57">+AE32</f>
        <v>Moderado</v>
      </c>
      <c r="BK32" s="140" t="str">
        <f t="shared" ref="BK32" si="58">+_xlfn.CONCAT(I32,BJ32)</f>
        <v>No MedidaModerado</v>
      </c>
      <c r="BL32" s="139" t="e">
        <f>+VLOOKUP(BK32,categoria,2,)</f>
        <v>#N/A</v>
      </c>
      <c r="BM32" s="141" t="e">
        <f>+VLOOKUP(BL32,Control,2,)</f>
        <v>#N/A</v>
      </c>
      <c r="BN32" s="128"/>
      <c r="BO32" s="128"/>
      <c r="BP32" s="128"/>
      <c r="BQ32" s="128"/>
      <c r="BR32" s="128"/>
      <c r="BS32" s="128"/>
      <c r="BT32" s="128"/>
      <c r="BU32" s="136"/>
    </row>
    <row r="33" spans="1:73">
      <c r="A33" s="269"/>
      <c r="B33" s="254"/>
      <c r="C33" s="254"/>
      <c r="D33" s="262"/>
      <c r="E33" s="254"/>
      <c r="F33" s="254"/>
      <c r="G33" s="254"/>
      <c r="H33" s="332"/>
      <c r="I33" s="332" t="str">
        <f t="shared" si="53"/>
        <v>No Medida</v>
      </c>
      <c r="J33" s="332" t="e">
        <f>+VLOOKUP(I33,NivelRieg,2,)</f>
        <v>#N/A</v>
      </c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332"/>
      <c r="AB33" s="332"/>
      <c r="AC33" s="332"/>
      <c r="AD33" s="332">
        <f>+COUNTIF(K33:AC33,"Si")</f>
        <v>0</v>
      </c>
      <c r="AE33" s="332" t="str">
        <f>+IF(AD33&lt;6,"Moderado",IF(AD33&gt;11,"Catastrófico","Mayor"))</f>
        <v>Moderado</v>
      </c>
      <c r="AF33" s="332" t="str">
        <f>+IFERROR(VLOOKUP(_xlfn.CONCAT(I33,AE33),ZonaRiesg,2,FALSE),"No Medido")</f>
        <v>No Medido</v>
      </c>
      <c r="AG33" s="23" t="s">
        <v>84</v>
      </c>
      <c r="AH33" s="29"/>
      <c r="AI33" s="23"/>
      <c r="AJ33" s="57"/>
      <c r="AK33" s="57"/>
      <c r="AL33" s="57"/>
      <c r="AM33" s="57"/>
      <c r="AN33" s="57"/>
      <c r="AO33" s="57"/>
      <c r="AP33" s="57">
        <f t="shared" si="17"/>
        <v>0</v>
      </c>
      <c r="AQ33" s="57">
        <f t="shared" si="18"/>
        <v>0</v>
      </c>
      <c r="AR33" s="57">
        <f t="shared" si="19"/>
        <v>0</v>
      </c>
      <c r="AS33" s="57">
        <f t="shared" si="20"/>
        <v>0</v>
      </c>
      <c r="AT33" s="57">
        <f t="shared" si="21"/>
        <v>0</v>
      </c>
      <c r="AU33" s="57">
        <f t="shared" si="22"/>
        <v>0</v>
      </c>
      <c r="AV33" s="57">
        <f t="shared" si="23"/>
        <v>0</v>
      </c>
      <c r="AW33" s="32">
        <f t="shared" si="24"/>
        <v>0</v>
      </c>
      <c r="AX33" s="36" t="str">
        <f t="shared" si="13"/>
        <v>Débil</v>
      </c>
      <c r="AY33" s="43"/>
      <c r="AZ33" s="42" t="e">
        <f t="shared" si="1"/>
        <v>#N/A</v>
      </c>
      <c r="BA33" s="43" t="e">
        <f t="shared" si="14"/>
        <v>#N/A</v>
      </c>
      <c r="BB33" s="36" t="e">
        <f t="shared" si="2"/>
        <v>#N/A</v>
      </c>
      <c r="BC33" s="33" t="e">
        <f t="shared" si="3"/>
        <v>#N/A</v>
      </c>
      <c r="BD33" s="33" t="e">
        <f t="shared" si="4"/>
        <v>#N/A</v>
      </c>
      <c r="BE33" s="205" t="e">
        <f t="shared" ref="BE33" si="59">+AVERAGE(BC33:BC34)</f>
        <v>#N/A</v>
      </c>
      <c r="BF33" s="201" t="e">
        <f t="shared" ref="BF33" si="60">+IF(BE33&lt;50,"Débil",IF(BE33=100,"Fuerte","Moderado"))</f>
        <v>#N/A</v>
      </c>
      <c r="BG33" s="201" t="e">
        <f t="shared" ref="BG33" si="61">+IF(BF33="Fuerte",2,IF(BF33="Moderado",1,0))</f>
        <v>#N/A</v>
      </c>
      <c r="BH33" s="201" t="e">
        <f t="shared" ref="BH33" si="62">+J33-BG33</f>
        <v>#N/A</v>
      </c>
      <c r="BI33" s="201" t="e">
        <f>+VLOOKUP(BH33,nuevaProb,2,)</f>
        <v>#N/A</v>
      </c>
      <c r="BJ33" s="203" t="str">
        <f t="shared" ref="BJ33" si="63">+AE33</f>
        <v>Moderado</v>
      </c>
      <c r="BK33" s="203" t="str">
        <f t="shared" ref="BK33" si="64">+_xlfn.CONCAT(I33,BJ33)</f>
        <v>No MedidaModerado</v>
      </c>
      <c r="BL33" s="201" t="e">
        <f>+VLOOKUP(BK33,categoria,2,)</f>
        <v>#N/A</v>
      </c>
      <c r="BM33" s="199" t="e">
        <f>+VLOOKUP(BL33,Control,2,)</f>
        <v>#N/A</v>
      </c>
      <c r="BN33" s="24"/>
      <c r="BO33" s="24"/>
      <c r="BP33" s="24"/>
      <c r="BQ33" s="24"/>
      <c r="BR33" s="24"/>
      <c r="BS33" s="24"/>
      <c r="BT33" s="24"/>
      <c r="BU33" s="90"/>
    </row>
    <row r="34" spans="1:73" ht="15" thickBot="1">
      <c r="A34" s="269"/>
      <c r="B34" s="254"/>
      <c r="C34" s="254"/>
      <c r="D34" s="262"/>
      <c r="E34" s="254"/>
      <c r="F34" s="254"/>
      <c r="G34" s="254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6"/>
      <c r="X34" s="226"/>
      <c r="Y34" s="226"/>
      <c r="Z34" s="226"/>
      <c r="AA34" s="226"/>
      <c r="AB34" s="226"/>
      <c r="AC34" s="226"/>
      <c r="AD34" s="226"/>
      <c r="AE34" s="226"/>
      <c r="AF34" s="284"/>
      <c r="AG34" s="23" t="s">
        <v>85</v>
      </c>
      <c r="AH34" s="29"/>
      <c r="AI34" s="23"/>
      <c r="AJ34" s="57"/>
      <c r="AK34" s="57"/>
      <c r="AL34" s="57"/>
      <c r="AM34" s="57"/>
      <c r="AN34" s="57"/>
      <c r="AO34" s="57"/>
      <c r="AP34" s="57">
        <f t="shared" si="17"/>
        <v>0</v>
      </c>
      <c r="AQ34" s="57">
        <f t="shared" si="18"/>
        <v>0</v>
      </c>
      <c r="AR34" s="57">
        <f t="shared" si="19"/>
        <v>0</v>
      </c>
      <c r="AS34" s="57">
        <f t="shared" si="20"/>
        <v>0</v>
      </c>
      <c r="AT34" s="57">
        <f t="shared" si="21"/>
        <v>0</v>
      </c>
      <c r="AU34" s="57">
        <f t="shared" si="22"/>
        <v>0</v>
      </c>
      <c r="AV34" s="57">
        <f t="shared" si="23"/>
        <v>0</v>
      </c>
      <c r="AW34" s="32">
        <f t="shared" si="24"/>
        <v>0</v>
      </c>
      <c r="AX34" s="36" t="str">
        <f t="shared" si="13"/>
        <v>Débil</v>
      </c>
      <c r="AY34" s="43"/>
      <c r="AZ34" s="42" t="e">
        <f t="shared" si="1"/>
        <v>#N/A</v>
      </c>
      <c r="BA34" s="43" t="e">
        <f t="shared" si="14"/>
        <v>#N/A</v>
      </c>
      <c r="BB34" s="36" t="e">
        <f t="shared" si="2"/>
        <v>#N/A</v>
      </c>
      <c r="BC34" s="33" t="e">
        <f t="shared" si="3"/>
        <v>#N/A</v>
      </c>
      <c r="BD34" s="33" t="e">
        <f t="shared" si="4"/>
        <v>#N/A</v>
      </c>
      <c r="BE34" s="212"/>
      <c r="BF34" s="210"/>
      <c r="BG34" s="210"/>
      <c r="BH34" s="210"/>
      <c r="BI34" s="210"/>
      <c r="BJ34" s="211"/>
      <c r="BK34" s="211"/>
      <c r="BL34" s="210"/>
      <c r="BM34" s="209"/>
      <c r="BN34" s="24"/>
      <c r="BO34" s="24"/>
      <c r="BP34" s="24"/>
      <c r="BQ34" s="24"/>
      <c r="BR34" s="24"/>
      <c r="BS34" s="24"/>
      <c r="BT34" s="24"/>
      <c r="BU34" s="90"/>
    </row>
    <row r="35" spans="1:73" s="28" customFormat="1" ht="43.5" thickBot="1">
      <c r="A35" s="269"/>
      <c r="B35" s="254"/>
      <c r="C35" s="254"/>
      <c r="D35" s="62"/>
      <c r="E35" s="37"/>
      <c r="F35" s="26"/>
      <c r="G35" s="26"/>
      <c r="H35" s="59"/>
      <c r="I35" s="59" t="str">
        <f t="shared" ref="I35:I37" si="65">+IFERROR(VLOOKUP(H35,Probaiiidad,3,),"No Medida")</f>
        <v>No Medida</v>
      </c>
      <c r="J35" s="59" t="e">
        <f>+VLOOKUP(I35,NivelRieg,2,)</f>
        <v>#N/A</v>
      </c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8">
        <f>+COUNTIF(K35:AC35,"Si")</f>
        <v>0</v>
      </c>
      <c r="AE35" s="59" t="str">
        <f>+IF(AD35&lt;6,"Moderado",IF(AD35&gt;11,"Catastrófico","Mayor"))</f>
        <v>Moderado</v>
      </c>
      <c r="AF35" s="58" t="str">
        <f>+IFERROR(VLOOKUP(_xlfn.CONCAT(I35,AE35),ZonaRiesg,2,FALSE),"No Medido")</f>
        <v>No Medido</v>
      </c>
      <c r="AG35" s="37" t="s">
        <v>84</v>
      </c>
      <c r="AH35" s="62"/>
      <c r="AI35" s="37"/>
      <c r="AJ35" s="34"/>
      <c r="AK35" s="34"/>
      <c r="AL35" s="34"/>
      <c r="AM35" s="34"/>
      <c r="AN35" s="34"/>
      <c r="AO35" s="34"/>
      <c r="AP35" s="34">
        <f t="shared" si="17"/>
        <v>0</v>
      </c>
      <c r="AQ35" s="34">
        <f t="shared" si="18"/>
        <v>0</v>
      </c>
      <c r="AR35" s="34">
        <f t="shared" si="19"/>
        <v>0</v>
      </c>
      <c r="AS35" s="34">
        <f t="shared" si="20"/>
        <v>0</v>
      </c>
      <c r="AT35" s="34">
        <f t="shared" si="21"/>
        <v>0</v>
      </c>
      <c r="AU35" s="34">
        <f t="shared" si="22"/>
        <v>0</v>
      </c>
      <c r="AV35" s="34">
        <f t="shared" si="23"/>
        <v>0</v>
      </c>
      <c r="AW35" s="38">
        <f t="shared" si="24"/>
        <v>0</v>
      </c>
      <c r="AX35" s="39" t="str">
        <f t="shared" si="13"/>
        <v>Débil</v>
      </c>
      <c r="AY35" s="61"/>
      <c r="AZ35" s="45" t="e">
        <f t="shared" si="1"/>
        <v>#N/A</v>
      </c>
      <c r="BA35" s="61" t="e">
        <f t="shared" si="14"/>
        <v>#N/A</v>
      </c>
      <c r="BB35" s="39" t="e">
        <f t="shared" si="2"/>
        <v>#N/A</v>
      </c>
      <c r="BC35" s="40" t="e">
        <f t="shared" si="3"/>
        <v>#N/A</v>
      </c>
      <c r="BD35" s="40" t="e">
        <f t="shared" si="4"/>
        <v>#N/A</v>
      </c>
      <c r="BE35" s="48" t="e">
        <f>+AVERAGE(BC35)</f>
        <v>#N/A</v>
      </c>
      <c r="BF35" s="39" t="e">
        <f t="shared" ref="BF35:BF36" si="66">+IF(BE35&lt;50,"Débil",IF(BE35=100,"Fuerte","Moderado"))</f>
        <v>#N/A</v>
      </c>
      <c r="BG35" s="47" t="e">
        <f t="shared" ref="BG35:BG36" si="67">+IF(BF35="Fuerte",2,IF(BF35="Moderado",1,0))</f>
        <v>#N/A</v>
      </c>
      <c r="BH35" s="47" t="e">
        <f t="shared" ref="BH35" si="68">+J35-BG35</f>
        <v>#N/A</v>
      </c>
      <c r="BI35" s="47" t="e">
        <f>+VLOOKUP(BH35,nuevaProb,2,)</f>
        <v>#N/A</v>
      </c>
      <c r="BJ35" s="27" t="str">
        <f t="shared" ref="BJ35" si="69">+AE35</f>
        <v>Moderado</v>
      </c>
      <c r="BK35" s="27" t="str">
        <f t="shared" ref="BK35" si="70">+_xlfn.CONCAT(I35,BJ35)</f>
        <v>No MedidaModerado</v>
      </c>
      <c r="BL35" s="47" t="e">
        <f>+VLOOKUP(BK35,categoria,2,)</f>
        <v>#N/A</v>
      </c>
      <c r="BM35" s="60" t="e">
        <f>+VLOOKUP(BL35,Control,2,)</f>
        <v>#N/A</v>
      </c>
      <c r="BN35" s="26"/>
      <c r="BO35" s="26"/>
      <c r="BP35" s="26"/>
      <c r="BQ35" s="26"/>
      <c r="BR35" s="26"/>
      <c r="BS35" s="26"/>
      <c r="BT35" s="26"/>
      <c r="BU35" s="91"/>
    </row>
    <row r="36" spans="1:73" ht="43.5" thickBot="1">
      <c r="A36" s="270"/>
      <c r="B36" s="255"/>
      <c r="C36" s="255"/>
      <c r="D36" s="94"/>
      <c r="E36" s="95"/>
      <c r="F36" s="93"/>
      <c r="G36" s="93"/>
      <c r="H36" s="142"/>
      <c r="I36" s="142" t="str">
        <f t="shared" si="65"/>
        <v>No Medida</v>
      </c>
      <c r="J36" s="142" t="e">
        <f>+VLOOKUP(I36,NivelRieg,2,)</f>
        <v>#N/A</v>
      </c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3">
        <f>+COUNTIF(K36:AC36,"Si")</f>
        <v>0</v>
      </c>
      <c r="AE36" s="142" t="str">
        <f>+IF(AD36&lt;6,"Moderado",IF(AD36&gt;11,"Catastrófico","Mayor"))</f>
        <v>Moderado</v>
      </c>
      <c r="AF36" s="143" t="str">
        <f>+IFERROR(VLOOKUP(_xlfn.CONCAT(I36,AE36),ZonaRiesg,2,FALSE),"No Medido")</f>
        <v>No Medido</v>
      </c>
      <c r="AG36" s="95" t="s">
        <v>84</v>
      </c>
      <c r="AH36" s="94"/>
      <c r="AI36" s="95"/>
      <c r="AJ36" s="96"/>
      <c r="AK36" s="96"/>
      <c r="AL36" s="96"/>
      <c r="AM36" s="96"/>
      <c r="AN36" s="96"/>
      <c r="AO36" s="96"/>
      <c r="AP36" s="96">
        <f t="shared" si="17"/>
        <v>0</v>
      </c>
      <c r="AQ36" s="96">
        <f t="shared" si="18"/>
        <v>0</v>
      </c>
      <c r="AR36" s="96">
        <f t="shared" si="19"/>
        <v>0</v>
      </c>
      <c r="AS36" s="96">
        <f t="shared" si="20"/>
        <v>0</v>
      </c>
      <c r="AT36" s="96">
        <f t="shared" si="21"/>
        <v>0</v>
      </c>
      <c r="AU36" s="96">
        <f t="shared" si="22"/>
        <v>0</v>
      </c>
      <c r="AV36" s="96">
        <f t="shared" si="23"/>
        <v>0</v>
      </c>
      <c r="AW36" s="97">
        <f t="shared" si="24"/>
        <v>0</v>
      </c>
      <c r="AX36" s="98" t="str">
        <f t="shared" si="13"/>
        <v>Débil</v>
      </c>
      <c r="AY36" s="99"/>
      <c r="AZ36" s="98" t="e">
        <f t="shared" si="1"/>
        <v>#N/A</v>
      </c>
      <c r="BA36" s="99" t="e">
        <f t="shared" si="14"/>
        <v>#N/A</v>
      </c>
      <c r="BB36" s="98" t="e">
        <f t="shared" si="2"/>
        <v>#N/A</v>
      </c>
      <c r="BC36" s="117" t="e">
        <f t="shared" si="3"/>
        <v>#N/A</v>
      </c>
      <c r="BD36" s="117" t="e">
        <f t="shared" si="4"/>
        <v>#N/A</v>
      </c>
      <c r="BE36" s="118" t="e">
        <f>+AVERAGE(BC36)</f>
        <v>#N/A</v>
      </c>
      <c r="BF36" s="116" t="e">
        <f t="shared" si="66"/>
        <v>#N/A</v>
      </c>
      <c r="BG36" s="119" t="e">
        <f t="shared" si="67"/>
        <v>#N/A</v>
      </c>
      <c r="BH36" s="119" t="e">
        <f t="shared" ref="BH36" si="71">+J36-BG36</f>
        <v>#N/A</v>
      </c>
      <c r="BI36" s="119" t="e">
        <f>+VLOOKUP(BH36,nuevaProb,2,)</f>
        <v>#N/A</v>
      </c>
      <c r="BJ36" s="120" t="str">
        <f t="shared" ref="BJ36" si="72">+AE36</f>
        <v>Moderado</v>
      </c>
      <c r="BK36" s="120" t="str">
        <f t="shared" ref="BK36" si="73">+_xlfn.CONCAT(I36,BJ36)</f>
        <v>No MedidaModerado</v>
      </c>
      <c r="BL36" s="119" t="e">
        <f>+VLOOKUP(BK36,categoria,2,)</f>
        <v>#N/A</v>
      </c>
      <c r="BM36" s="121" t="e">
        <f>+VLOOKUP(BL36,Control,2,)</f>
        <v>#N/A</v>
      </c>
      <c r="BN36" s="93"/>
      <c r="BO36" s="93"/>
      <c r="BP36" s="93"/>
      <c r="BQ36" s="93"/>
      <c r="BR36" s="93"/>
      <c r="BS36" s="93"/>
      <c r="BT36" s="93"/>
      <c r="BU36" s="100"/>
    </row>
    <row r="37" spans="1:73" s="28" customFormat="1">
      <c r="A37" s="268">
        <v>6</v>
      </c>
      <c r="B37" s="253"/>
      <c r="C37" s="253"/>
      <c r="D37" s="274"/>
      <c r="E37" s="251"/>
      <c r="F37" s="251"/>
      <c r="G37" s="251"/>
      <c r="H37" s="286"/>
      <c r="I37" s="286" t="str">
        <f t="shared" si="65"/>
        <v>No Medida</v>
      </c>
      <c r="J37" s="286" t="e">
        <f>+VLOOKUP(I37,NivelRieg,2,)</f>
        <v>#N/A</v>
      </c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6"/>
      <c r="AA37" s="286"/>
      <c r="AB37" s="286"/>
      <c r="AC37" s="286"/>
      <c r="AD37" s="286">
        <f>+COUNTIF(K37:AC37,"Si")</f>
        <v>0</v>
      </c>
      <c r="AE37" s="286" t="str">
        <f>+IF(AD37&lt;6,"Moderado",IF(AD37&gt;11,"Catastrófico","Mayor"))</f>
        <v>Moderado</v>
      </c>
      <c r="AF37" s="286" t="str">
        <f>+IFERROR(VLOOKUP(_xlfn.CONCAT(I37,AE37),ZonaRiesg,2,FALSE),"No Medido")</f>
        <v>No Medido</v>
      </c>
      <c r="AG37" s="126" t="s">
        <v>84</v>
      </c>
      <c r="AH37" s="129"/>
      <c r="AI37" s="126"/>
      <c r="AJ37" s="130"/>
      <c r="AK37" s="130"/>
      <c r="AL37" s="130"/>
      <c r="AM37" s="130"/>
      <c r="AN37" s="130"/>
      <c r="AO37" s="130"/>
      <c r="AP37" s="130">
        <f t="shared" si="17"/>
        <v>0</v>
      </c>
      <c r="AQ37" s="130">
        <f t="shared" si="18"/>
        <v>0</v>
      </c>
      <c r="AR37" s="130">
        <f t="shared" si="19"/>
        <v>0</v>
      </c>
      <c r="AS37" s="130">
        <f t="shared" si="20"/>
        <v>0</v>
      </c>
      <c r="AT37" s="130">
        <f t="shared" si="21"/>
        <v>0</v>
      </c>
      <c r="AU37" s="130">
        <f t="shared" si="22"/>
        <v>0</v>
      </c>
      <c r="AV37" s="130">
        <f t="shared" si="23"/>
        <v>0</v>
      </c>
      <c r="AW37" s="131">
        <f t="shared" si="24"/>
        <v>0</v>
      </c>
      <c r="AX37" s="132" t="str">
        <f t="shared" si="13"/>
        <v>Débil</v>
      </c>
      <c r="AY37" s="133"/>
      <c r="AZ37" s="134" t="e">
        <f t="shared" si="1"/>
        <v>#N/A</v>
      </c>
      <c r="BA37" s="133" t="e">
        <f t="shared" si="14"/>
        <v>#N/A</v>
      </c>
      <c r="BB37" s="132" t="e">
        <f t="shared" si="2"/>
        <v>#N/A</v>
      </c>
      <c r="BC37" s="135" t="e">
        <f t="shared" si="3"/>
        <v>#N/A</v>
      </c>
      <c r="BD37" s="135" t="e">
        <f t="shared" si="4"/>
        <v>#N/A</v>
      </c>
      <c r="BE37" s="357" t="e">
        <f t="shared" ref="BE37" si="74">+AVERAGE(BC37:BC38)</f>
        <v>#N/A</v>
      </c>
      <c r="BF37" s="361" t="e">
        <f t="shared" ref="BF37" si="75">+IF(BE37&lt;50,"Débil",IF(BE37=100,"Fuerte","Moderado"))</f>
        <v>#N/A</v>
      </c>
      <c r="BG37" s="361" t="e">
        <f t="shared" ref="BG37" si="76">+IF(BF37="Fuerte",2,IF(BF37="Moderado",1,0))</f>
        <v>#N/A</v>
      </c>
      <c r="BH37" s="361" t="e">
        <f t="shared" ref="BH37" si="77">+J37-BG37</f>
        <v>#N/A</v>
      </c>
      <c r="BI37" s="361" t="e">
        <f>+VLOOKUP(BH37,nuevaProb,2,)</f>
        <v>#N/A</v>
      </c>
      <c r="BJ37" s="286" t="str">
        <f t="shared" ref="BJ37" si="78">+AE37</f>
        <v>Moderado</v>
      </c>
      <c r="BK37" s="286" t="str">
        <f t="shared" ref="BK37" si="79">+_xlfn.CONCAT(I37,BJ37)</f>
        <v>No MedidaModerado</v>
      </c>
      <c r="BL37" s="361" t="e">
        <f>+VLOOKUP(BK37,categoria,2,)</f>
        <v>#N/A</v>
      </c>
      <c r="BM37" s="359" t="e">
        <f>+VLOOKUP(BL37,Control,2,)</f>
        <v>#N/A</v>
      </c>
      <c r="BN37" s="128"/>
      <c r="BO37" s="128"/>
      <c r="BP37" s="128"/>
      <c r="BQ37" s="128"/>
      <c r="BR37" s="128"/>
      <c r="BS37" s="128"/>
      <c r="BT37" s="128"/>
      <c r="BU37" s="136"/>
    </row>
    <row r="38" spans="1:73" s="28" customFormat="1">
      <c r="A38" s="269"/>
      <c r="B38" s="254"/>
      <c r="C38" s="254"/>
      <c r="D38" s="264"/>
      <c r="E38" s="252"/>
      <c r="F38" s="252"/>
      <c r="G38" s="252"/>
      <c r="H38" s="258"/>
      <c r="I38" s="258"/>
      <c r="J38" s="258"/>
      <c r="K38" s="258"/>
      <c r="L38" s="258"/>
      <c r="M38" s="258"/>
      <c r="N38" s="258"/>
      <c r="O38" s="258"/>
      <c r="P38" s="258"/>
      <c r="Q38" s="258"/>
      <c r="R38" s="258"/>
      <c r="S38" s="258"/>
      <c r="T38" s="258"/>
      <c r="U38" s="258"/>
      <c r="V38" s="258"/>
      <c r="W38" s="258"/>
      <c r="X38" s="258"/>
      <c r="Y38" s="258"/>
      <c r="Z38" s="258"/>
      <c r="AA38" s="258"/>
      <c r="AB38" s="258"/>
      <c r="AC38" s="258"/>
      <c r="AD38" s="258"/>
      <c r="AE38" s="258"/>
      <c r="AF38" s="258"/>
      <c r="AG38" s="37" t="s">
        <v>85</v>
      </c>
      <c r="AH38" s="62"/>
      <c r="AI38" s="37"/>
      <c r="AJ38" s="34"/>
      <c r="AK38" s="34"/>
      <c r="AL38" s="34"/>
      <c r="AM38" s="34"/>
      <c r="AN38" s="34"/>
      <c r="AO38" s="34"/>
      <c r="AP38" s="34">
        <f t="shared" si="17"/>
        <v>0</v>
      </c>
      <c r="AQ38" s="34">
        <f t="shared" si="18"/>
        <v>0</v>
      </c>
      <c r="AR38" s="34">
        <f t="shared" si="19"/>
        <v>0</v>
      </c>
      <c r="AS38" s="34">
        <f t="shared" si="20"/>
        <v>0</v>
      </c>
      <c r="AT38" s="34">
        <f t="shared" si="21"/>
        <v>0</v>
      </c>
      <c r="AU38" s="34">
        <f t="shared" si="22"/>
        <v>0</v>
      </c>
      <c r="AV38" s="34">
        <f t="shared" si="23"/>
        <v>0</v>
      </c>
      <c r="AW38" s="38">
        <f t="shared" si="24"/>
        <v>0</v>
      </c>
      <c r="AX38" s="39" t="str">
        <f t="shared" si="13"/>
        <v>Débil</v>
      </c>
      <c r="AY38" s="61"/>
      <c r="AZ38" s="45" t="e">
        <f t="shared" si="1"/>
        <v>#N/A</v>
      </c>
      <c r="BA38" s="61" t="e">
        <f t="shared" si="14"/>
        <v>#N/A</v>
      </c>
      <c r="BB38" s="39" t="e">
        <f t="shared" si="2"/>
        <v>#N/A</v>
      </c>
      <c r="BC38" s="40" t="e">
        <f t="shared" si="3"/>
        <v>#N/A</v>
      </c>
      <c r="BD38" s="40" t="e">
        <f t="shared" si="4"/>
        <v>#N/A</v>
      </c>
      <c r="BE38" s="358"/>
      <c r="BF38" s="362"/>
      <c r="BG38" s="362"/>
      <c r="BH38" s="362"/>
      <c r="BI38" s="362"/>
      <c r="BJ38" s="258"/>
      <c r="BK38" s="258"/>
      <c r="BL38" s="362"/>
      <c r="BM38" s="360"/>
      <c r="BN38" s="26"/>
      <c r="BO38" s="26"/>
      <c r="BP38" s="26"/>
      <c r="BQ38" s="26"/>
      <c r="BR38" s="26"/>
      <c r="BS38" s="26"/>
      <c r="BT38" s="26"/>
      <c r="BU38" s="91"/>
    </row>
    <row r="39" spans="1:73" s="28" customFormat="1">
      <c r="A39" s="269"/>
      <c r="B39" s="254"/>
      <c r="C39" s="254"/>
      <c r="D39" s="264"/>
      <c r="E39" s="252"/>
      <c r="F39" s="252"/>
      <c r="G39" s="252"/>
      <c r="H39" s="271"/>
      <c r="I39" s="271"/>
      <c r="J39" s="271"/>
      <c r="K39" s="271"/>
      <c r="L39" s="271"/>
      <c r="M39" s="271"/>
      <c r="N39" s="271"/>
      <c r="O39" s="271"/>
      <c r="P39" s="271"/>
      <c r="Q39" s="271"/>
      <c r="R39" s="271"/>
      <c r="S39" s="271"/>
      <c r="T39" s="271"/>
      <c r="U39" s="271"/>
      <c r="V39" s="271"/>
      <c r="W39" s="271"/>
      <c r="X39" s="271"/>
      <c r="Y39" s="271"/>
      <c r="Z39" s="271"/>
      <c r="AA39" s="271"/>
      <c r="AB39" s="271"/>
      <c r="AC39" s="271"/>
      <c r="AD39" s="271"/>
      <c r="AE39" s="271"/>
      <c r="AF39" s="271"/>
      <c r="AG39" s="37" t="s">
        <v>86</v>
      </c>
      <c r="AH39" s="62"/>
      <c r="AI39" s="37"/>
      <c r="AJ39" s="34"/>
      <c r="AK39" s="34"/>
      <c r="AL39" s="34"/>
      <c r="AM39" s="34"/>
      <c r="AN39" s="34"/>
      <c r="AO39" s="34"/>
      <c r="AP39" s="34">
        <f t="shared" si="17"/>
        <v>0</v>
      </c>
      <c r="AQ39" s="34">
        <f t="shared" si="18"/>
        <v>0</v>
      </c>
      <c r="AR39" s="34">
        <f t="shared" si="19"/>
        <v>0</v>
      </c>
      <c r="AS39" s="34">
        <f t="shared" si="20"/>
        <v>0</v>
      </c>
      <c r="AT39" s="34">
        <f t="shared" si="21"/>
        <v>0</v>
      </c>
      <c r="AU39" s="34">
        <f t="shared" si="22"/>
        <v>0</v>
      </c>
      <c r="AV39" s="34">
        <f t="shared" si="23"/>
        <v>0</v>
      </c>
      <c r="AW39" s="38">
        <f t="shared" si="24"/>
        <v>0</v>
      </c>
      <c r="AX39" s="39" t="str">
        <f t="shared" si="13"/>
        <v>Débil</v>
      </c>
      <c r="AY39" s="61"/>
      <c r="AZ39" s="45" t="e">
        <f t="shared" si="1"/>
        <v>#N/A</v>
      </c>
      <c r="BA39" s="61" t="e">
        <f t="shared" si="14"/>
        <v>#N/A</v>
      </c>
      <c r="BB39" s="39" t="e">
        <f t="shared" si="2"/>
        <v>#N/A</v>
      </c>
      <c r="BC39" s="40" t="e">
        <f t="shared" si="3"/>
        <v>#N/A</v>
      </c>
      <c r="BD39" s="40" t="e">
        <f t="shared" si="4"/>
        <v>#N/A</v>
      </c>
      <c r="BE39" s="288"/>
      <c r="BF39" s="290"/>
      <c r="BG39" s="290"/>
      <c r="BH39" s="290"/>
      <c r="BI39" s="290"/>
      <c r="BJ39" s="271"/>
      <c r="BK39" s="271"/>
      <c r="BL39" s="290"/>
      <c r="BM39" s="356"/>
      <c r="BN39" s="26"/>
      <c r="BO39" s="26"/>
      <c r="BP39" s="26"/>
      <c r="BQ39" s="26"/>
      <c r="BR39" s="26"/>
      <c r="BS39" s="26"/>
      <c r="BT39" s="26"/>
      <c r="BU39" s="91"/>
    </row>
    <row r="40" spans="1:73">
      <c r="A40" s="269"/>
      <c r="B40" s="254"/>
      <c r="C40" s="254"/>
      <c r="D40" s="262"/>
      <c r="E40" s="254"/>
      <c r="F40" s="254"/>
      <c r="G40" s="254"/>
      <c r="H40" s="254"/>
      <c r="I40" s="254" t="str">
        <f t="shared" ref="I40" si="80">+IFERROR(VLOOKUP(H40,Probaiiidad,3,),"No Medida")</f>
        <v>No Medida</v>
      </c>
      <c r="J40" s="254" t="e">
        <f>+VLOOKUP(I40,NivelRieg,2,)</f>
        <v>#N/A</v>
      </c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54">
        <f>+COUNTIF(K40:AC40,"Si")</f>
        <v>0</v>
      </c>
      <c r="AE40" s="254" t="str">
        <f>+IF(AD40&lt;6,"Moderado",IF(AD40&gt;11,"Catastrófico","Mayor"))</f>
        <v>Moderado</v>
      </c>
      <c r="AF40" s="203" t="str">
        <f>+IFERROR(VLOOKUP(_xlfn.CONCAT(I40,AE40),ZonaRiesg,2,FALSE),"No Medido")</f>
        <v>No Medido</v>
      </c>
      <c r="AG40" s="23" t="s">
        <v>84</v>
      </c>
      <c r="AH40" s="29"/>
      <c r="AI40" s="23"/>
      <c r="AJ40" s="57"/>
      <c r="AK40" s="57"/>
      <c r="AL40" s="57"/>
      <c r="AM40" s="57"/>
      <c r="AN40" s="57"/>
      <c r="AO40" s="57"/>
      <c r="AP40" s="57">
        <f t="shared" si="17"/>
        <v>0</v>
      </c>
      <c r="AQ40" s="57">
        <f t="shared" si="18"/>
        <v>0</v>
      </c>
      <c r="AR40" s="57">
        <f t="shared" si="19"/>
        <v>0</v>
      </c>
      <c r="AS40" s="57">
        <f t="shared" si="20"/>
        <v>0</v>
      </c>
      <c r="AT40" s="57">
        <f t="shared" si="21"/>
        <v>0</v>
      </c>
      <c r="AU40" s="57">
        <f t="shared" si="22"/>
        <v>0</v>
      </c>
      <c r="AV40" s="57">
        <f t="shared" si="23"/>
        <v>0</v>
      </c>
      <c r="AW40" s="32">
        <f t="shared" si="24"/>
        <v>0</v>
      </c>
      <c r="AX40" s="36" t="str">
        <f t="shared" si="13"/>
        <v>Débil</v>
      </c>
      <c r="AY40" s="43"/>
      <c r="AZ40" s="42" t="e">
        <f t="shared" si="1"/>
        <v>#N/A</v>
      </c>
      <c r="BA40" s="43" t="e">
        <f t="shared" si="14"/>
        <v>#N/A</v>
      </c>
      <c r="BB40" s="36" t="e">
        <f t="shared" si="2"/>
        <v>#N/A</v>
      </c>
      <c r="BC40" s="33" t="e">
        <f t="shared" si="3"/>
        <v>#N/A</v>
      </c>
      <c r="BD40" s="33" t="e">
        <f t="shared" si="4"/>
        <v>#N/A</v>
      </c>
      <c r="BE40" s="205" t="e">
        <f>+AVERAGE(BC40:BC43)</f>
        <v>#N/A</v>
      </c>
      <c r="BF40" s="201" t="e">
        <f>+IF(BE40&lt;50,"Débil",IF(BE40=100,"Fuerte","Moderado"))</f>
        <v>#N/A</v>
      </c>
      <c r="BG40" s="201" t="e">
        <f>+IF(BF40="Fuerte",2,IF(BF40="Moderado",1,0))</f>
        <v>#N/A</v>
      </c>
      <c r="BH40" s="201" t="e">
        <f>+J40-BG40</f>
        <v>#N/A</v>
      </c>
      <c r="BI40" s="201" t="e">
        <f>+VLOOKUP(BH40,nuevaProb,2,)</f>
        <v>#N/A</v>
      </c>
      <c r="BJ40" s="254" t="str">
        <f>+AE40</f>
        <v>Moderado</v>
      </c>
      <c r="BK40" s="203" t="str">
        <f>+_xlfn.CONCAT(I40,BJ40)</f>
        <v>No MedidaModerado</v>
      </c>
      <c r="BL40" s="201" t="e">
        <f>+VLOOKUP(BK40,categoria,2,)</f>
        <v>#N/A</v>
      </c>
      <c r="BM40" s="199" t="e">
        <f>+VLOOKUP(BL40,Control,2,)</f>
        <v>#N/A</v>
      </c>
      <c r="BN40" s="24"/>
      <c r="BO40" s="24"/>
      <c r="BP40" s="24"/>
      <c r="BQ40" s="24"/>
      <c r="BR40" s="24"/>
      <c r="BS40" s="24"/>
      <c r="BT40" s="24"/>
      <c r="BU40" s="90"/>
    </row>
    <row r="41" spans="1:73">
      <c r="A41" s="269"/>
      <c r="B41" s="254"/>
      <c r="C41" s="254"/>
      <c r="D41" s="262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26"/>
      <c r="AG41" s="23" t="s">
        <v>85</v>
      </c>
      <c r="AH41" s="29"/>
      <c r="AI41" s="23"/>
      <c r="AJ41" s="57"/>
      <c r="AK41" s="57"/>
      <c r="AL41" s="57"/>
      <c r="AM41" s="57"/>
      <c r="AN41" s="57"/>
      <c r="AO41" s="57"/>
      <c r="AP41" s="57">
        <f t="shared" si="17"/>
        <v>0</v>
      </c>
      <c r="AQ41" s="57">
        <f t="shared" si="18"/>
        <v>0</v>
      </c>
      <c r="AR41" s="57">
        <f t="shared" si="19"/>
        <v>0</v>
      </c>
      <c r="AS41" s="57">
        <f t="shared" si="20"/>
        <v>0</v>
      </c>
      <c r="AT41" s="57">
        <f t="shared" si="21"/>
        <v>0</v>
      </c>
      <c r="AU41" s="57">
        <f t="shared" si="22"/>
        <v>0</v>
      </c>
      <c r="AV41" s="57">
        <f t="shared" si="23"/>
        <v>0</v>
      </c>
      <c r="AW41" s="32">
        <f t="shared" si="24"/>
        <v>0</v>
      </c>
      <c r="AX41" s="36" t="str">
        <f t="shared" si="13"/>
        <v>Débil</v>
      </c>
      <c r="AY41" s="43"/>
      <c r="AZ41" s="42" t="e">
        <f t="shared" ref="AZ41:AZ72" si="81">+VLOOKUP(AY41,ejecucion,2,)</f>
        <v>#N/A</v>
      </c>
      <c r="BA41" s="43" t="e">
        <f t="shared" si="14"/>
        <v>#N/A</v>
      </c>
      <c r="BB41" s="36" t="e">
        <f t="shared" ref="BB41:BB72" si="82">+VLOOKUP(BA41,solidez,2,)</f>
        <v>#N/A</v>
      </c>
      <c r="BC41" s="33" t="e">
        <f t="shared" ref="BC41:BC72" si="83">+VLOOKUP(BB41,Resultado,2,)</f>
        <v>#N/A</v>
      </c>
      <c r="BD41" s="33" t="e">
        <f t="shared" ref="BD41:BD72" si="84">+VLOOKUP(BA41,Solidez2,3,)</f>
        <v>#N/A</v>
      </c>
      <c r="BE41" s="240"/>
      <c r="BF41" s="228"/>
      <c r="BG41" s="228"/>
      <c r="BH41" s="228"/>
      <c r="BI41" s="228"/>
      <c r="BJ41" s="254"/>
      <c r="BK41" s="226"/>
      <c r="BL41" s="228"/>
      <c r="BM41" s="239"/>
      <c r="BN41" s="24"/>
      <c r="BO41" s="24"/>
      <c r="BP41" s="24"/>
      <c r="BQ41" s="24"/>
      <c r="BR41" s="24"/>
      <c r="BS41" s="24"/>
      <c r="BT41" s="24"/>
      <c r="BU41" s="90"/>
    </row>
    <row r="42" spans="1:73">
      <c r="A42" s="269"/>
      <c r="B42" s="254"/>
      <c r="C42" s="254"/>
      <c r="D42" s="262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  <c r="AF42" s="226"/>
      <c r="AG42" s="23" t="s">
        <v>86</v>
      </c>
      <c r="AH42" s="29"/>
      <c r="AI42" s="23"/>
      <c r="AJ42" s="57"/>
      <c r="AK42" s="57"/>
      <c r="AL42" s="57"/>
      <c r="AM42" s="57"/>
      <c r="AN42" s="57"/>
      <c r="AO42" s="57"/>
      <c r="AP42" s="57">
        <f t="shared" si="17"/>
        <v>0</v>
      </c>
      <c r="AQ42" s="57">
        <f t="shared" si="18"/>
        <v>0</v>
      </c>
      <c r="AR42" s="57">
        <f t="shared" si="19"/>
        <v>0</v>
      </c>
      <c r="AS42" s="57">
        <f t="shared" si="20"/>
        <v>0</v>
      </c>
      <c r="AT42" s="57">
        <f t="shared" si="21"/>
        <v>0</v>
      </c>
      <c r="AU42" s="57">
        <f t="shared" si="22"/>
        <v>0</v>
      </c>
      <c r="AV42" s="57">
        <f t="shared" si="23"/>
        <v>0</v>
      </c>
      <c r="AW42" s="32">
        <f t="shared" si="24"/>
        <v>0</v>
      </c>
      <c r="AX42" s="36" t="str">
        <f t="shared" si="13"/>
        <v>Débil</v>
      </c>
      <c r="AY42" s="43"/>
      <c r="AZ42" s="42" t="e">
        <f t="shared" si="81"/>
        <v>#N/A</v>
      </c>
      <c r="BA42" s="43" t="e">
        <f t="shared" si="14"/>
        <v>#N/A</v>
      </c>
      <c r="BB42" s="36" t="e">
        <f t="shared" si="82"/>
        <v>#N/A</v>
      </c>
      <c r="BC42" s="33" t="e">
        <f t="shared" si="83"/>
        <v>#N/A</v>
      </c>
      <c r="BD42" s="33" t="e">
        <f t="shared" si="84"/>
        <v>#N/A</v>
      </c>
      <c r="BE42" s="240"/>
      <c r="BF42" s="228"/>
      <c r="BG42" s="228"/>
      <c r="BH42" s="228"/>
      <c r="BI42" s="228"/>
      <c r="BJ42" s="254"/>
      <c r="BK42" s="226"/>
      <c r="BL42" s="228"/>
      <c r="BM42" s="239"/>
      <c r="BN42" s="24"/>
      <c r="BO42" s="24"/>
      <c r="BP42" s="24"/>
      <c r="BQ42" s="24"/>
      <c r="BR42" s="24"/>
      <c r="BS42" s="24"/>
      <c r="BT42" s="24"/>
      <c r="BU42" s="90"/>
    </row>
    <row r="43" spans="1:73">
      <c r="A43" s="269"/>
      <c r="B43" s="254"/>
      <c r="C43" s="254"/>
      <c r="D43" s="262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  <c r="AA43" s="254"/>
      <c r="AB43" s="254"/>
      <c r="AC43" s="254"/>
      <c r="AD43" s="254"/>
      <c r="AE43" s="254"/>
      <c r="AF43" s="211"/>
      <c r="AG43" s="23" t="s">
        <v>87</v>
      </c>
      <c r="AH43" s="29"/>
      <c r="AI43" s="23"/>
      <c r="AJ43" s="57"/>
      <c r="AK43" s="57"/>
      <c r="AL43" s="57"/>
      <c r="AM43" s="57"/>
      <c r="AN43" s="57"/>
      <c r="AO43" s="57"/>
      <c r="AP43" s="57">
        <f t="shared" si="17"/>
        <v>0</v>
      </c>
      <c r="AQ43" s="57">
        <f t="shared" si="18"/>
        <v>0</v>
      </c>
      <c r="AR43" s="57">
        <f t="shared" si="19"/>
        <v>0</v>
      </c>
      <c r="AS43" s="57">
        <f t="shared" si="20"/>
        <v>0</v>
      </c>
      <c r="AT43" s="57">
        <f t="shared" si="21"/>
        <v>0</v>
      </c>
      <c r="AU43" s="57">
        <f t="shared" si="22"/>
        <v>0</v>
      </c>
      <c r="AV43" s="57">
        <f t="shared" si="23"/>
        <v>0</v>
      </c>
      <c r="AW43" s="32">
        <f t="shared" si="24"/>
        <v>0</v>
      </c>
      <c r="AX43" s="36" t="str">
        <f t="shared" si="13"/>
        <v>Débil</v>
      </c>
      <c r="AY43" s="43"/>
      <c r="AZ43" s="42" t="e">
        <f t="shared" si="81"/>
        <v>#N/A</v>
      </c>
      <c r="BA43" s="43" t="e">
        <f t="shared" si="14"/>
        <v>#N/A</v>
      </c>
      <c r="BB43" s="36" t="e">
        <f t="shared" si="82"/>
        <v>#N/A</v>
      </c>
      <c r="BC43" s="33" t="e">
        <f t="shared" si="83"/>
        <v>#N/A</v>
      </c>
      <c r="BD43" s="33" t="e">
        <f t="shared" si="84"/>
        <v>#N/A</v>
      </c>
      <c r="BE43" s="212"/>
      <c r="BF43" s="210"/>
      <c r="BG43" s="210"/>
      <c r="BH43" s="210"/>
      <c r="BI43" s="210"/>
      <c r="BJ43" s="254"/>
      <c r="BK43" s="211"/>
      <c r="BL43" s="210"/>
      <c r="BM43" s="209"/>
      <c r="BN43" s="24"/>
      <c r="BO43" s="24"/>
      <c r="BP43" s="24"/>
      <c r="BQ43" s="24"/>
      <c r="BR43" s="24"/>
      <c r="BS43" s="24"/>
      <c r="BT43" s="24"/>
      <c r="BU43" s="90"/>
    </row>
    <row r="44" spans="1:73" s="28" customFormat="1">
      <c r="A44" s="269"/>
      <c r="B44" s="254"/>
      <c r="C44" s="254"/>
      <c r="D44" s="264"/>
      <c r="E44" s="252"/>
      <c r="F44" s="252"/>
      <c r="G44" s="252"/>
      <c r="H44" s="252"/>
      <c r="I44" s="252" t="str">
        <f t="shared" ref="I44" si="85">+IFERROR(VLOOKUP(H44,Probaiiidad,3,),"No Medida")</f>
        <v>No Medida</v>
      </c>
      <c r="J44" s="252" t="e">
        <f>+VLOOKUP(I44,NivelRieg,2,)</f>
        <v>#N/A</v>
      </c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  <c r="Z44" s="252"/>
      <c r="AA44" s="252"/>
      <c r="AB44" s="252"/>
      <c r="AC44" s="252"/>
      <c r="AD44" s="252">
        <f>+COUNTIF(K44:AC44,"Si")</f>
        <v>0</v>
      </c>
      <c r="AE44" s="252" t="str">
        <f>+IF(AD44&lt;6,"Moderado",IF(AD44&gt;11,"Catastrófico","Mayor"))</f>
        <v>Moderado</v>
      </c>
      <c r="AF44" s="257" t="str">
        <f>+IFERROR(VLOOKUP(_xlfn.CONCAT(I44,AE44),ZonaRiesg,2,FALSE),"No Medido")</f>
        <v>No Medido</v>
      </c>
      <c r="AG44" s="37" t="s">
        <v>84</v>
      </c>
      <c r="AH44" s="62"/>
      <c r="AI44" s="37"/>
      <c r="AJ44" s="34"/>
      <c r="AK44" s="34"/>
      <c r="AL44" s="34"/>
      <c r="AM44" s="34"/>
      <c r="AN44" s="34"/>
      <c r="AO44" s="34"/>
      <c r="AP44" s="34">
        <f t="shared" si="17"/>
        <v>0</v>
      </c>
      <c r="AQ44" s="34">
        <f t="shared" si="18"/>
        <v>0</v>
      </c>
      <c r="AR44" s="34">
        <f t="shared" si="19"/>
        <v>0</v>
      </c>
      <c r="AS44" s="34">
        <f t="shared" si="20"/>
        <v>0</v>
      </c>
      <c r="AT44" s="34">
        <f t="shared" si="21"/>
        <v>0</v>
      </c>
      <c r="AU44" s="34">
        <f t="shared" si="22"/>
        <v>0</v>
      </c>
      <c r="AV44" s="34">
        <f t="shared" si="23"/>
        <v>0</v>
      </c>
      <c r="AW44" s="38">
        <f t="shared" si="24"/>
        <v>0</v>
      </c>
      <c r="AX44" s="39" t="str">
        <f t="shared" si="13"/>
        <v>Débil</v>
      </c>
      <c r="AY44" s="61"/>
      <c r="AZ44" s="45" t="e">
        <f t="shared" si="81"/>
        <v>#N/A</v>
      </c>
      <c r="BA44" s="61" t="e">
        <f t="shared" si="14"/>
        <v>#N/A</v>
      </c>
      <c r="BB44" s="39" t="e">
        <f t="shared" si="82"/>
        <v>#N/A</v>
      </c>
      <c r="BC44" s="40" t="e">
        <f t="shared" si="83"/>
        <v>#N/A</v>
      </c>
      <c r="BD44" s="40" t="e">
        <f t="shared" si="84"/>
        <v>#N/A</v>
      </c>
      <c r="BE44" s="287" t="e">
        <f>+AVERAGE(BC44:BC49)</f>
        <v>#N/A</v>
      </c>
      <c r="BF44" s="289" t="e">
        <f>+IF(BE44&lt;50,"Débil",IF(BE44=100,"Fuerte","Moderado"))</f>
        <v>#N/A</v>
      </c>
      <c r="BG44" s="289" t="e">
        <f>+IF(BF44="Fuerte",2,IF(BF44="Moderado",1,0))</f>
        <v>#N/A</v>
      </c>
      <c r="BH44" s="289" t="e">
        <f>+J44-BG44</f>
        <v>#N/A</v>
      </c>
      <c r="BI44" s="289" t="e">
        <f>+VLOOKUP(BH44,nuevaProb,2,)</f>
        <v>#N/A</v>
      </c>
      <c r="BJ44" s="252" t="str">
        <f>+AE44</f>
        <v>Moderado</v>
      </c>
      <c r="BK44" s="257" t="str">
        <f>+_xlfn.CONCAT(I44,BJ44)</f>
        <v>No MedidaModerado</v>
      </c>
      <c r="BL44" s="289" t="e">
        <f>+VLOOKUP(BK44,categoria,2,)</f>
        <v>#N/A</v>
      </c>
      <c r="BM44" s="355" t="e">
        <f>+VLOOKUP(BL44,Control,2,)</f>
        <v>#N/A</v>
      </c>
      <c r="BN44" s="26"/>
      <c r="BO44" s="26"/>
      <c r="BP44" s="26"/>
      <c r="BQ44" s="26"/>
      <c r="BR44" s="26"/>
      <c r="BS44" s="26"/>
      <c r="BT44" s="26"/>
      <c r="BU44" s="91"/>
    </row>
    <row r="45" spans="1:73" s="28" customFormat="1">
      <c r="A45" s="269"/>
      <c r="B45" s="254"/>
      <c r="C45" s="254"/>
      <c r="D45" s="264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52"/>
      <c r="Z45" s="252"/>
      <c r="AA45" s="252"/>
      <c r="AB45" s="252"/>
      <c r="AC45" s="252"/>
      <c r="AD45" s="252"/>
      <c r="AE45" s="252"/>
      <c r="AF45" s="258"/>
      <c r="AG45" s="37" t="s">
        <v>85</v>
      </c>
      <c r="AH45" s="62"/>
      <c r="AI45" s="37"/>
      <c r="AJ45" s="34"/>
      <c r="AK45" s="34"/>
      <c r="AL45" s="34"/>
      <c r="AM45" s="34"/>
      <c r="AN45" s="34"/>
      <c r="AO45" s="34"/>
      <c r="AP45" s="34">
        <f t="shared" si="17"/>
        <v>0</v>
      </c>
      <c r="AQ45" s="34">
        <f t="shared" si="18"/>
        <v>0</v>
      </c>
      <c r="AR45" s="34">
        <f t="shared" si="19"/>
        <v>0</v>
      </c>
      <c r="AS45" s="34">
        <f t="shared" si="20"/>
        <v>0</v>
      </c>
      <c r="AT45" s="34">
        <f t="shared" si="21"/>
        <v>0</v>
      </c>
      <c r="AU45" s="34">
        <f t="shared" si="22"/>
        <v>0</v>
      </c>
      <c r="AV45" s="34">
        <f t="shared" si="23"/>
        <v>0</v>
      </c>
      <c r="AW45" s="38">
        <f t="shared" si="24"/>
        <v>0</v>
      </c>
      <c r="AX45" s="39" t="str">
        <f t="shared" si="13"/>
        <v>Débil</v>
      </c>
      <c r="AY45" s="61"/>
      <c r="AZ45" s="45" t="e">
        <f t="shared" si="81"/>
        <v>#N/A</v>
      </c>
      <c r="BA45" s="61" t="e">
        <f t="shared" si="14"/>
        <v>#N/A</v>
      </c>
      <c r="BB45" s="39" t="e">
        <f t="shared" si="82"/>
        <v>#N/A</v>
      </c>
      <c r="BC45" s="40" t="e">
        <f t="shared" si="83"/>
        <v>#N/A</v>
      </c>
      <c r="BD45" s="40" t="e">
        <f t="shared" si="84"/>
        <v>#N/A</v>
      </c>
      <c r="BE45" s="358"/>
      <c r="BF45" s="362"/>
      <c r="BG45" s="362"/>
      <c r="BH45" s="362"/>
      <c r="BI45" s="362"/>
      <c r="BJ45" s="252"/>
      <c r="BK45" s="258"/>
      <c r="BL45" s="362"/>
      <c r="BM45" s="360"/>
      <c r="BN45" s="26"/>
      <c r="BO45" s="26"/>
      <c r="BP45" s="26"/>
      <c r="BQ45" s="26"/>
      <c r="BR45" s="26"/>
      <c r="BS45" s="26"/>
      <c r="BT45" s="26"/>
      <c r="BU45" s="91"/>
    </row>
    <row r="46" spans="1:73" s="28" customFormat="1">
      <c r="A46" s="269"/>
      <c r="B46" s="254"/>
      <c r="C46" s="254"/>
      <c r="D46" s="264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2"/>
      <c r="AB46" s="252"/>
      <c r="AC46" s="252"/>
      <c r="AD46" s="252"/>
      <c r="AE46" s="252"/>
      <c r="AF46" s="258"/>
      <c r="AG46" s="37" t="s">
        <v>86</v>
      </c>
      <c r="AH46" s="62"/>
      <c r="AI46" s="37"/>
      <c r="AJ46" s="34"/>
      <c r="AK46" s="34"/>
      <c r="AL46" s="34"/>
      <c r="AM46" s="34"/>
      <c r="AN46" s="34"/>
      <c r="AO46" s="34"/>
      <c r="AP46" s="34">
        <f t="shared" si="17"/>
        <v>0</v>
      </c>
      <c r="AQ46" s="34">
        <f t="shared" si="18"/>
        <v>0</v>
      </c>
      <c r="AR46" s="34">
        <f t="shared" si="19"/>
        <v>0</v>
      </c>
      <c r="AS46" s="34">
        <f t="shared" si="20"/>
        <v>0</v>
      </c>
      <c r="AT46" s="34">
        <f t="shared" si="21"/>
        <v>0</v>
      </c>
      <c r="AU46" s="34">
        <f t="shared" si="22"/>
        <v>0</v>
      </c>
      <c r="AV46" s="34">
        <f t="shared" si="23"/>
        <v>0</v>
      </c>
      <c r="AW46" s="38">
        <f t="shared" si="24"/>
        <v>0</v>
      </c>
      <c r="AX46" s="39" t="str">
        <f t="shared" si="13"/>
        <v>Débil</v>
      </c>
      <c r="AY46" s="61"/>
      <c r="AZ46" s="45" t="e">
        <f t="shared" si="81"/>
        <v>#N/A</v>
      </c>
      <c r="BA46" s="61" t="e">
        <f t="shared" si="14"/>
        <v>#N/A</v>
      </c>
      <c r="BB46" s="39" t="e">
        <f t="shared" si="82"/>
        <v>#N/A</v>
      </c>
      <c r="BC46" s="40" t="e">
        <f t="shared" si="83"/>
        <v>#N/A</v>
      </c>
      <c r="BD46" s="40" t="e">
        <f t="shared" si="84"/>
        <v>#N/A</v>
      </c>
      <c r="BE46" s="358"/>
      <c r="BF46" s="362"/>
      <c r="BG46" s="362"/>
      <c r="BH46" s="362"/>
      <c r="BI46" s="362"/>
      <c r="BJ46" s="252"/>
      <c r="BK46" s="258"/>
      <c r="BL46" s="362"/>
      <c r="BM46" s="360"/>
      <c r="BN46" s="26"/>
      <c r="BO46" s="26"/>
      <c r="BP46" s="26"/>
      <c r="BQ46" s="26"/>
      <c r="BR46" s="26"/>
      <c r="BS46" s="26"/>
      <c r="BT46" s="26"/>
      <c r="BU46" s="91"/>
    </row>
    <row r="47" spans="1:73" s="28" customFormat="1">
      <c r="A47" s="269"/>
      <c r="B47" s="254"/>
      <c r="C47" s="254"/>
      <c r="D47" s="264"/>
      <c r="E47" s="252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  <c r="R47" s="252"/>
      <c r="S47" s="252"/>
      <c r="T47" s="252"/>
      <c r="U47" s="252"/>
      <c r="V47" s="252"/>
      <c r="W47" s="252"/>
      <c r="X47" s="252"/>
      <c r="Y47" s="252"/>
      <c r="Z47" s="252"/>
      <c r="AA47" s="252"/>
      <c r="AB47" s="252"/>
      <c r="AC47" s="252"/>
      <c r="AD47" s="252"/>
      <c r="AE47" s="252"/>
      <c r="AF47" s="258"/>
      <c r="AG47" s="37" t="s">
        <v>87</v>
      </c>
      <c r="AH47" s="62"/>
      <c r="AI47" s="37"/>
      <c r="AJ47" s="34"/>
      <c r="AK47" s="34"/>
      <c r="AL47" s="34"/>
      <c r="AM47" s="34"/>
      <c r="AN47" s="34"/>
      <c r="AO47" s="34"/>
      <c r="AP47" s="34">
        <f t="shared" si="17"/>
        <v>0</v>
      </c>
      <c r="AQ47" s="34">
        <f t="shared" si="18"/>
        <v>0</v>
      </c>
      <c r="AR47" s="34">
        <f t="shared" si="19"/>
        <v>0</v>
      </c>
      <c r="AS47" s="34">
        <f t="shared" si="20"/>
        <v>0</v>
      </c>
      <c r="AT47" s="34">
        <f t="shared" si="21"/>
        <v>0</v>
      </c>
      <c r="AU47" s="34">
        <f t="shared" si="22"/>
        <v>0</v>
      </c>
      <c r="AV47" s="34">
        <f t="shared" si="23"/>
        <v>0</v>
      </c>
      <c r="AW47" s="38">
        <f t="shared" si="24"/>
        <v>0</v>
      </c>
      <c r="AX47" s="39" t="str">
        <f t="shared" si="13"/>
        <v>Débil</v>
      </c>
      <c r="AY47" s="61"/>
      <c r="AZ47" s="45" t="e">
        <f t="shared" si="81"/>
        <v>#N/A</v>
      </c>
      <c r="BA47" s="61" t="e">
        <f t="shared" si="14"/>
        <v>#N/A</v>
      </c>
      <c r="BB47" s="39" t="e">
        <f t="shared" si="82"/>
        <v>#N/A</v>
      </c>
      <c r="BC47" s="40" t="e">
        <f t="shared" si="83"/>
        <v>#N/A</v>
      </c>
      <c r="BD47" s="40" t="e">
        <f t="shared" si="84"/>
        <v>#N/A</v>
      </c>
      <c r="BE47" s="358"/>
      <c r="BF47" s="362"/>
      <c r="BG47" s="362"/>
      <c r="BH47" s="362"/>
      <c r="BI47" s="362"/>
      <c r="BJ47" s="252"/>
      <c r="BK47" s="258"/>
      <c r="BL47" s="362"/>
      <c r="BM47" s="360"/>
      <c r="BN47" s="26"/>
      <c r="BO47" s="26"/>
      <c r="BP47" s="26"/>
      <c r="BQ47" s="26"/>
      <c r="BR47" s="26"/>
      <c r="BS47" s="26"/>
      <c r="BT47" s="26"/>
      <c r="BU47" s="91"/>
    </row>
    <row r="48" spans="1:73" s="28" customFormat="1">
      <c r="A48" s="269"/>
      <c r="B48" s="254"/>
      <c r="C48" s="254"/>
      <c r="D48" s="264"/>
      <c r="E48" s="252"/>
      <c r="F48" s="252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2"/>
      <c r="R48" s="252"/>
      <c r="S48" s="252"/>
      <c r="T48" s="252"/>
      <c r="U48" s="252"/>
      <c r="V48" s="252"/>
      <c r="W48" s="252"/>
      <c r="X48" s="252"/>
      <c r="Y48" s="252"/>
      <c r="Z48" s="252"/>
      <c r="AA48" s="252"/>
      <c r="AB48" s="252"/>
      <c r="AC48" s="252"/>
      <c r="AD48" s="252"/>
      <c r="AE48" s="252"/>
      <c r="AF48" s="258"/>
      <c r="AG48" s="37" t="s">
        <v>88</v>
      </c>
      <c r="AH48" s="62"/>
      <c r="AI48" s="37"/>
      <c r="AJ48" s="34"/>
      <c r="AK48" s="34"/>
      <c r="AL48" s="34"/>
      <c r="AM48" s="34"/>
      <c r="AN48" s="34"/>
      <c r="AO48" s="34"/>
      <c r="AP48" s="34">
        <f t="shared" si="17"/>
        <v>0</v>
      </c>
      <c r="AQ48" s="34">
        <f t="shared" si="18"/>
        <v>0</v>
      </c>
      <c r="AR48" s="34">
        <f t="shared" si="19"/>
        <v>0</v>
      </c>
      <c r="AS48" s="34">
        <f t="shared" si="20"/>
        <v>0</v>
      </c>
      <c r="AT48" s="34">
        <f t="shared" si="21"/>
        <v>0</v>
      </c>
      <c r="AU48" s="34">
        <f t="shared" si="22"/>
        <v>0</v>
      </c>
      <c r="AV48" s="34">
        <f t="shared" si="23"/>
        <v>0</v>
      </c>
      <c r="AW48" s="38">
        <f t="shared" si="24"/>
        <v>0</v>
      </c>
      <c r="AX48" s="39" t="str">
        <f t="shared" si="13"/>
        <v>Débil</v>
      </c>
      <c r="AY48" s="61"/>
      <c r="AZ48" s="45" t="e">
        <f t="shared" si="81"/>
        <v>#N/A</v>
      </c>
      <c r="BA48" s="61" t="e">
        <f t="shared" si="14"/>
        <v>#N/A</v>
      </c>
      <c r="BB48" s="39" t="e">
        <f t="shared" si="82"/>
        <v>#N/A</v>
      </c>
      <c r="BC48" s="40" t="e">
        <f t="shared" si="83"/>
        <v>#N/A</v>
      </c>
      <c r="BD48" s="40" t="e">
        <f t="shared" si="84"/>
        <v>#N/A</v>
      </c>
      <c r="BE48" s="358"/>
      <c r="BF48" s="362"/>
      <c r="BG48" s="362"/>
      <c r="BH48" s="362"/>
      <c r="BI48" s="362"/>
      <c r="BJ48" s="252"/>
      <c r="BK48" s="258"/>
      <c r="BL48" s="362"/>
      <c r="BM48" s="360"/>
      <c r="BN48" s="26"/>
      <c r="BO48" s="26"/>
      <c r="BP48" s="26"/>
      <c r="BQ48" s="26"/>
      <c r="BR48" s="26"/>
      <c r="BS48" s="26"/>
      <c r="BT48" s="26"/>
      <c r="BU48" s="91"/>
    </row>
    <row r="49" spans="1:73" s="28" customFormat="1" ht="15" thickBot="1">
      <c r="A49" s="269"/>
      <c r="B49" s="254"/>
      <c r="C49" s="254"/>
      <c r="D49" s="264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  <c r="R49" s="252"/>
      <c r="S49" s="252"/>
      <c r="T49" s="252"/>
      <c r="U49" s="252"/>
      <c r="V49" s="252"/>
      <c r="W49" s="252"/>
      <c r="X49" s="252"/>
      <c r="Y49" s="252"/>
      <c r="Z49" s="252"/>
      <c r="AA49" s="252"/>
      <c r="AB49" s="252"/>
      <c r="AC49" s="252"/>
      <c r="AD49" s="252"/>
      <c r="AE49" s="252"/>
      <c r="AF49" s="351"/>
      <c r="AG49" s="37" t="s">
        <v>89</v>
      </c>
      <c r="AH49" s="62"/>
      <c r="AI49" s="37"/>
      <c r="AJ49" s="34"/>
      <c r="AK49" s="34"/>
      <c r="AL49" s="34"/>
      <c r="AM49" s="34"/>
      <c r="AN49" s="34"/>
      <c r="AO49" s="34"/>
      <c r="AP49" s="34">
        <f t="shared" si="17"/>
        <v>0</v>
      </c>
      <c r="AQ49" s="34">
        <f t="shared" si="18"/>
        <v>0</v>
      </c>
      <c r="AR49" s="34">
        <f t="shared" si="19"/>
        <v>0</v>
      </c>
      <c r="AS49" s="34">
        <f t="shared" si="20"/>
        <v>0</v>
      </c>
      <c r="AT49" s="34">
        <f t="shared" si="21"/>
        <v>0</v>
      </c>
      <c r="AU49" s="34">
        <f t="shared" si="22"/>
        <v>0</v>
      </c>
      <c r="AV49" s="34">
        <f t="shared" si="23"/>
        <v>0</v>
      </c>
      <c r="AW49" s="38">
        <f t="shared" si="24"/>
        <v>0</v>
      </c>
      <c r="AX49" s="39" t="str">
        <f t="shared" si="13"/>
        <v>Débil</v>
      </c>
      <c r="AY49" s="61"/>
      <c r="AZ49" s="45" t="e">
        <f t="shared" si="81"/>
        <v>#N/A</v>
      </c>
      <c r="BA49" s="61" t="e">
        <f t="shared" si="14"/>
        <v>#N/A</v>
      </c>
      <c r="BB49" s="39" t="e">
        <f t="shared" si="82"/>
        <v>#N/A</v>
      </c>
      <c r="BC49" s="40" t="e">
        <f t="shared" si="83"/>
        <v>#N/A</v>
      </c>
      <c r="BD49" s="40" t="e">
        <f t="shared" si="84"/>
        <v>#N/A</v>
      </c>
      <c r="BE49" s="288"/>
      <c r="BF49" s="290"/>
      <c r="BG49" s="290"/>
      <c r="BH49" s="290"/>
      <c r="BI49" s="290"/>
      <c r="BJ49" s="252"/>
      <c r="BK49" s="271"/>
      <c r="BL49" s="290"/>
      <c r="BM49" s="356"/>
      <c r="BN49" s="26"/>
      <c r="BO49" s="26"/>
      <c r="BP49" s="26"/>
      <c r="BQ49" s="26"/>
      <c r="BR49" s="26"/>
      <c r="BS49" s="26"/>
      <c r="BT49" s="26"/>
      <c r="BU49" s="91"/>
    </row>
    <row r="50" spans="1:73">
      <c r="A50" s="269"/>
      <c r="B50" s="254"/>
      <c r="C50" s="254"/>
      <c r="D50" s="262"/>
      <c r="E50" s="254"/>
      <c r="F50" s="254"/>
      <c r="G50" s="254"/>
      <c r="H50" s="332"/>
      <c r="I50" s="332" t="str">
        <f t="shared" ref="I50" si="86">+IFERROR(VLOOKUP(H50,Probaiiidad,3,),"No Medida")</f>
        <v>No Medida</v>
      </c>
      <c r="J50" s="332" t="e">
        <f>+VLOOKUP(I50,NivelRieg,2,)</f>
        <v>#N/A</v>
      </c>
      <c r="K50" s="332"/>
      <c r="L50" s="332"/>
      <c r="M50" s="332"/>
      <c r="N50" s="332"/>
      <c r="O50" s="332"/>
      <c r="P50" s="332"/>
      <c r="Q50" s="332"/>
      <c r="R50" s="332"/>
      <c r="S50" s="332"/>
      <c r="T50" s="332"/>
      <c r="U50" s="332"/>
      <c r="V50" s="332"/>
      <c r="W50" s="332"/>
      <c r="X50" s="332"/>
      <c r="Y50" s="332"/>
      <c r="Z50" s="332"/>
      <c r="AA50" s="332"/>
      <c r="AB50" s="332"/>
      <c r="AC50" s="332"/>
      <c r="AD50" s="332">
        <f>+COUNTIF(K50:AC50,"Si")</f>
        <v>0</v>
      </c>
      <c r="AE50" s="332" t="str">
        <f>+IF(AD50&lt;6,"Moderado",IF(AD50&gt;11,"Catastrófico","Mayor"))</f>
        <v>Moderado</v>
      </c>
      <c r="AF50" s="332" t="str">
        <f>+IFERROR(VLOOKUP(_xlfn.CONCAT(I50,AE50),ZonaRiesg,2,FALSE),"No Medido")</f>
        <v>No Medido</v>
      </c>
      <c r="AG50" s="23" t="s">
        <v>84</v>
      </c>
      <c r="AH50" s="29"/>
      <c r="AI50" s="23"/>
      <c r="AJ50" s="57"/>
      <c r="AK50" s="57"/>
      <c r="AL50" s="57"/>
      <c r="AM50" s="57"/>
      <c r="AN50" s="57"/>
      <c r="AO50" s="57"/>
      <c r="AP50" s="57">
        <f t="shared" si="17"/>
        <v>0</v>
      </c>
      <c r="AQ50" s="57">
        <f t="shared" si="18"/>
        <v>0</v>
      </c>
      <c r="AR50" s="57">
        <f t="shared" si="19"/>
        <v>0</v>
      </c>
      <c r="AS50" s="57">
        <f t="shared" si="20"/>
        <v>0</v>
      </c>
      <c r="AT50" s="57">
        <f t="shared" si="21"/>
        <v>0</v>
      </c>
      <c r="AU50" s="57">
        <f t="shared" si="22"/>
        <v>0</v>
      </c>
      <c r="AV50" s="57">
        <f t="shared" si="23"/>
        <v>0</v>
      </c>
      <c r="AW50" s="32">
        <f t="shared" si="24"/>
        <v>0</v>
      </c>
      <c r="AX50" s="36" t="str">
        <f t="shared" si="13"/>
        <v>Débil</v>
      </c>
      <c r="AY50" s="43"/>
      <c r="AZ50" s="42" t="e">
        <f t="shared" si="81"/>
        <v>#N/A</v>
      </c>
      <c r="BA50" s="43" t="e">
        <f t="shared" si="14"/>
        <v>#N/A</v>
      </c>
      <c r="BB50" s="36" t="e">
        <f t="shared" si="82"/>
        <v>#N/A</v>
      </c>
      <c r="BC50" s="33" t="e">
        <f t="shared" si="83"/>
        <v>#N/A</v>
      </c>
      <c r="BD50" s="33" t="e">
        <f t="shared" si="84"/>
        <v>#N/A</v>
      </c>
      <c r="BE50" s="205" t="e">
        <f>+AVERAGE(BC51:BC52)</f>
        <v>#N/A</v>
      </c>
      <c r="BF50" s="201" t="e">
        <f>+IF(BE50&lt;50,"Débil",IF(BE50=100,"Fuerte","Moderado"))</f>
        <v>#N/A</v>
      </c>
      <c r="BG50" s="201" t="e">
        <f>+IF(BF50="Fuerte",2,IF(BF50="Moderado",1,0))</f>
        <v>#N/A</v>
      </c>
      <c r="BH50" s="201" t="e">
        <f>+J50-BG50</f>
        <v>#N/A</v>
      </c>
      <c r="BI50" s="201" t="e">
        <f>+VLOOKUP(BH50,nuevaProb,2,)</f>
        <v>#N/A</v>
      </c>
      <c r="BJ50" s="332" t="str">
        <f>+AE50</f>
        <v>Moderado</v>
      </c>
      <c r="BK50" s="203" t="str">
        <f>+_xlfn.CONCAT(I50,BJ50)</f>
        <v>No MedidaModerado</v>
      </c>
      <c r="BL50" s="201" t="e">
        <f>+VLOOKUP(BK50,categoria,2,)</f>
        <v>#N/A</v>
      </c>
      <c r="BM50" s="199" t="e">
        <f>+VLOOKUP(BL50,Control,2,)</f>
        <v>#N/A</v>
      </c>
      <c r="BN50" s="24"/>
      <c r="BO50" s="24"/>
      <c r="BP50" s="24"/>
      <c r="BQ50" s="24"/>
      <c r="BR50" s="24"/>
      <c r="BS50" s="24"/>
      <c r="BT50" s="24"/>
      <c r="BU50" s="90"/>
    </row>
    <row r="51" spans="1:73">
      <c r="A51" s="269"/>
      <c r="B51" s="254"/>
      <c r="C51" s="254"/>
      <c r="D51" s="262"/>
      <c r="E51" s="254"/>
      <c r="F51" s="254"/>
      <c r="G51" s="254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6"/>
      <c r="AF51" s="226"/>
      <c r="AG51" s="23" t="s">
        <v>85</v>
      </c>
      <c r="AH51" s="29"/>
      <c r="AI51" s="23"/>
      <c r="AJ51" s="57"/>
      <c r="AK51" s="57"/>
      <c r="AL51" s="57"/>
      <c r="AM51" s="57"/>
      <c r="AN51" s="57"/>
      <c r="AO51" s="57"/>
      <c r="AP51" s="57">
        <f t="shared" si="17"/>
        <v>0</v>
      </c>
      <c r="AQ51" s="57">
        <f t="shared" si="18"/>
        <v>0</v>
      </c>
      <c r="AR51" s="57">
        <f t="shared" si="19"/>
        <v>0</v>
      </c>
      <c r="AS51" s="57">
        <f t="shared" si="20"/>
        <v>0</v>
      </c>
      <c r="AT51" s="57">
        <f t="shared" si="21"/>
        <v>0</v>
      </c>
      <c r="AU51" s="57">
        <f t="shared" si="22"/>
        <v>0</v>
      </c>
      <c r="AV51" s="57">
        <f t="shared" si="23"/>
        <v>0</v>
      </c>
      <c r="AW51" s="32">
        <f t="shared" si="24"/>
        <v>0</v>
      </c>
      <c r="AX51" s="36" t="str">
        <f t="shared" si="13"/>
        <v>Débil</v>
      </c>
      <c r="AY51" s="43"/>
      <c r="AZ51" s="42" t="e">
        <f t="shared" si="81"/>
        <v>#N/A</v>
      </c>
      <c r="BA51" s="43" t="e">
        <f t="shared" si="14"/>
        <v>#N/A</v>
      </c>
      <c r="BB51" s="36" t="e">
        <f t="shared" si="82"/>
        <v>#N/A</v>
      </c>
      <c r="BC51" s="33" t="e">
        <f t="shared" si="83"/>
        <v>#N/A</v>
      </c>
      <c r="BD51" s="33" t="e">
        <f t="shared" si="84"/>
        <v>#N/A</v>
      </c>
      <c r="BE51" s="240"/>
      <c r="BF51" s="228"/>
      <c r="BG51" s="228"/>
      <c r="BH51" s="228"/>
      <c r="BI51" s="228"/>
      <c r="BJ51" s="226"/>
      <c r="BK51" s="226"/>
      <c r="BL51" s="228"/>
      <c r="BM51" s="239"/>
      <c r="BN51" s="24"/>
      <c r="BO51" s="24"/>
      <c r="BP51" s="24"/>
      <c r="BQ51" s="24"/>
      <c r="BR51" s="24"/>
      <c r="BS51" s="24"/>
      <c r="BT51" s="24"/>
      <c r="BU51" s="90"/>
    </row>
    <row r="52" spans="1:73" ht="15" thickBot="1">
      <c r="A52" s="270"/>
      <c r="B52" s="255"/>
      <c r="C52" s="255"/>
      <c r="D52" s="263"/>
      <c r="E52" s="255"/>
      <c r="F52" s="255"/>
      <c r="G52" s="255"/>
      <c r="H52" s="204"/>
      <c r="I52" s="204"/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95" t="s">
        <v>86</v>
      </c>
      <c r="AH52" s="94"/>
      <c r="AI52" s="95"/>
      <c r="AJ52" s="96"/>
      <c r="AK52" s="96"/>
      <c r="AL52" s="96"/>
      <c r="AM52" s="96"/>
      <c r="AN52" s="96"/>
      <c r="AO52" s="96"/>
      <c r="AP52" s="96">
        <f t="shared" si="17"/>
        <v>0</v>
      </c>
      <c r="AQ52" s="96">
        <f t="shared" si="18"/>
        <v>0</v>
      </c>
      <c r="AR52" s="96">
        <f t="shared" si="19"/>
        <v>0</v>
      </c>
      <c r="AS52" s="96">
        <f t="shared" si="20"/>
        <v>0</v>
      </c>
      <c r="AT52" s="96">
        <f t="shared" si="21"/>
        <v>0</v>
      </c>
      <c r="AU52" s="96">
        <f t="shared" si="22"/>
        <v>0</v>
      </c>
      <c r="AV52" s="96">
        <f t="shared" si="23"/>
        <v>0</v>
      </c>
      <c r="AW52" s="97">
        <f t="shared" si="24"/>
        <v>0</v>
      </c>
      <c r="AX52" s="98" t="str">
        <f t="shared" si="13"/>
        <v>Débil</v>
      </c>
      <c r="AY52" s="99"/>
      <c r="AZ52" s="98" t="e">
        <f t="shared" si="81"/>
        <v>#N/A</v>
      </c>
      <c r="BA52" s="99" t="e">
        <f t="shared" si="14"/>
        <v>#N/A</v>
      </c>
      <c r="BB52" s="98" t="e">
        <f t="shared" si="82"/>
        <v>#N/A</v>
      </c>
      <c r="BC52" s="99" t="e">
        <f t="shared" si="83"/>
        <v>#N/A</v>
      </c>
      <c r="BD52" s="99" t="e">
        <f t="shared" si="84"/>
        <v>#N/A</v>
      </c>
      <c r="BE52" s="206"/>
      <c r="BF52" s="202"/>
      <c r="BG52" s="202"/>
      <c r="BH52" s="202"/>
      <c r="BI52" s="202"/>
      <c r="BJ52" s="204"/>
      <c r="BK52" s="204"/>
      <c r="BL52" s="202"/>
      <c r="BM52" s="200"/>
      <c r="BN52" s="93"/>
      <c r="BO52" s="93"/>
      <c r="BP52" s="93"/>
      <c r="BQ52" s="93"/>
      <c r="BR52" s="93"/>
      <c r="BS52" s="93"/>
      <c r="BT52" s="93"/>
      <c r="BU52" s="100"/>
    </row>
    <row r="53" spans="1:73" s="28" customFormat="1">
      <c r="A53" s="241">
        <v>7</v>
      </c>
      <c r="B53" s="225"/>
      <c r="C53" s="225"/>
      <c r="D53" s="285"/>
      <c r="E53" s="286"/>
      <c r="F53" s="286"/>
      <c r="G53" s="286"/>
      <c r="H53" s="286"/>
      <c r="I53" s="286" t="str">
        <f t="shared" ref="I53" si="87">+IFERROR(VLOOKUP(H53,Probaiiidad,3,),"No Medida")</f>
        <v>No Medida</v>
      </c>
      <c r="J53" s="286" t="e">
        <f>+VLOOKUP(I53,NivelRieg,2,)</f>
        <v>#N/A</v>
      </c>
      <c r="K53" s="286"/>
      <c r="L53" s="286"/>
      <c r="M53" s="286"/>
      <c r="N53" s="286"/>
      <c r="O53" s="286"/>
      <c r="P53" s="286"/>
      <c r="Q53" s="286"/>
      <c r="R53" s="286"/>
      <c r="S53" s="286"/>
      <c r="T53" s="286"/>
      <c r="U53" s="286"/>
      <c r="V53" s="286"/>
      <c r="W53" s="286"/>
      <c r="X53" s="286"/>
      <c r="Y53" s="286"/>
      <c r="Z53" s="286"/>
      <c r="AA53" s="286"/>
      <c r="AB53" s="286"/>
      <c r="AC53" s="286"/>
      <c r="AD53" s="286">
        <f>+COUNTIF(K53:AC53,"Si")</f>
        <v>0</v>
      </c>
      <c r="AE53" s="286" t="str">
        <f>+IF(AD53&lt;6,"Moderado",IF(AD53&gt;11,"Catastrófico","Mayor"))</f>
        <v>Moderado</v>
      </c>
      <c r="AF53" s="286" t="str">
        <f>+IFERROR(VLOOKUP(_xlfn.CONCAT(I53,AE53),ZonaRiesg,2,FALSE),"No Medido")</f>
        <v>No Medido</v>
      </c>
      <c r="AG53" s="126" t="s">
        <v>84</v>
      </c>
      <c r="AH53" s="129"/>
      <c r="AI53" s="126"/>
      <c r="AJ53" s="130"/>
      <c r="AK53" s="130"/>
      <c r="AL53" s="130"/>
      <c r="AM53" s="130"/>
      <c r="AN53" s="130"/>
      <c r="AO53" s="130"/>
      <c r="AP53" s="130">
        <f t="shared" si="17"/>
        <v>0</v>
      </c>
      <c r="AQ53" s="130">
        <f t="shared" si="18"/>
        <v>0</v>
      </c>
      <c r="AR53" s="130">
        <f t="shared" si="19"/>
        <v>0</v>
      </c>
      <c r="AS53" s="130">
        <f t="shared" si="20"/>
        <v>0</v>
      </c>
      <c r="AT53" s="130">
        <f t="shared" si="21"/>
        <v>0</v>
      </c>
      <c r="AU53" s="130">
        <f t="shared" si="22"/>
        <v>0</v>
      </c>
      <c r="AV53" s="130">
        <f t="shared" si="23"/>
        <v>0</v>
      </c>
      <c r="AW53" s="131">
        <f t="shared" si="24"/>
        <v>0</v>
      </c>
      <c r="AX53" s="132" t="str">
        <f t="shared" si="13"/>
        <v>Débil</v>
      </c>
      <c r="AY53" s="133"/>
      <c r="AZ53" s="134" t="e">
        <f t="shared" si="81"/>
        <v>#N/A</v>
      </c>
      <c r="BA53" s="133" t="e">
        <f t="shared" si="14"/>
        <v>#N/A</v>
      </c>
      <c r="BB53" s="132" t="e">
        <f t="shared" si="82"/>
        <v>#N/A</v>
      </c>
      <c r="BC53" s="135" t="e">
        <f t="shared" si="83"/>
        <v>#N/A</v>
      </c>
      <c r="BD53" s="135" t="e">
        <f t="shared" si="84"/>
        <v>#N/A</v>
      </c>
      <c r="BE53" s="357" t="e">
        <f t="shared" ref="BE53" si="88">+AVERAGE(BC53:BC54)</f>
        <v>#N/A</v>
      </c>
      <c r="BF53" s="361" t="e">
        <f t="shared" ref="BF53" si="89">+IF(BE53&lt;50,"Débil",IF(BE53=100,"Fuerte","Moderado"))</f>
        <v>#N/A</v>
      </c>
      <c r="BG53" s="361" t="e">
        <f t="shared" ref="BG53" si="90">+IF(BF53="Fuerte",2,IF(BF53="Moderado",1,0))</f>
        <v>#N/A</v>
      </c>
      <c r="BH53" s="361" t="e">
        <f t="shared" ref="BH53" si="91">+J53-BG53</f>
        <v>#N/A</v>
      </c>
      <c r="BI53" s="361" t="e">
        <f>+VLOOKUP(BH53,nuevaProb,2,)</f>
        <v>#N/A</v>
      </c>
      <c r="BJ53" s="286" t="str">
        <f t="shared" ref="BJ53" si="92">+AE53</f>
        <v>Moderado</v>
      </c>
      <c r="BK53" s="286" t="str">
        <f t="shared" ref="BK53" si="93">+_xlfn.CONCAT(I53,BJ53)</f>
        <v>No MedidaModerado</v>
      </c>
      <c r="BL53" s="361" t="e">
        <f>+VLOOKUP(BK53,categoria,2,)</f>
        <v>#N/A</v>
      </c>
      <c r="BM53" s="359" t="e">
        <f>+VLOOKUP(BL53,Control,2,)</f>
        <v>#N/A</v>
      </c>
      <c r="BN53" s="128"/>
      <c r="BO53" s="128"/>
      <c r="BP53" s="128"/>
      <c r="BQ53" s="128"/>
      <c r="BR53" s="128"/>
      <c r="BS53" s="128"/>
      <c r="BT53" s="128"/>
      <c r="BU53" s="136"/>
    </row>
    <row r="54" spans="1:73" s="28" customFormat="1" ht="15" thickBot="1">
      <c r="A54" s="242"/>
      <c r="B54" s="226"/>
      <c r="C54" s="226"/>
      <c r="D54" s="272"/>
      <c r="E54" s="271"/>
      <c r="F54" s="271"/>
      <c r="G54" s="271"/>
      <c r="H54" s="258"/>
      <c r="I54" s="258"/>
      <c r="J54" s="258"/>
      <c r="K54" s="258"/>
      <c r="L54" s="258"/>
      <c r="M54" s="258"/>
      <c r="N54" s="258"/>
      <c r="O54" s="258"/>
      <c r="P54" s="258"/>
      <c r="Q54" s="258"/>
      <c r="R54" s="258"/>
      <c r="S54" s="258"/>
      <c r="T54" s="258"/>
      <c r="U54" s="258"/>
      <c r="V54" s="258"/>
      <c r="W54" s="258"/>
      <c r="X54" s="258"/>
      <c r="Y54" s="258"/>
      <c r="Z54" s="258"/>
      <c r="AA54" s="258"/>
      <c r="AB54" s="258"/>
      <c r="AC54" s="258"/>
      <c r="AD54" s="258"/>
      <c r="AE54" s="258"/>
      <c r="AF54" s="351"/>
      <c r="AG54" s="37" t="s">
        <v>85</v>
      </c>
      <c r="AH54" s="62"/>
      <c r="AI54" s="37"/>
      <c r="AJ54" s="34"/>
      <c r="AK54" s="34"/>
      <c r="AL54" s="34"/>
      <c r="AM54" s="34"/>
      <c r="AN54" s="34"/>
      <c r="AO54" s="34"/>
      <c r="AP54" s="34">
        <f t="shared" si="17"/>
        <v>0</v>
      </c>
      <c r="AQ54" s="34">
        <f t="shared" si="18"/>
        <v>0</v>
      </c>
      <c r="AR54" s="34">
        <f t="shared" si="19"/>
        <v>0</v>
      </c>
      <c r="AS54" s="34">
        <f t="shared" si="20"/>
        <v>0</v>
      </c>
      <c r="AT54" s="34">
        <f t="shared" si="21"/>
        <v>0</v>
      </c>
      <c r="AU54" s="34">
        <f t="shared" si="22"/>
        <v>0</v>
      </c>
      <c r="AV54" s="34">
        <f t="shared" si="23"/>
        <v>0</v>
      </c>
      <c r="AW54" s="38">
        <f t="shared" si="24"/>
        <v>0</v>
      </c>
      <c r="AX54" s="39" t="str">
        <f t="shared" si="13"/>
        <v>Débil</v>
      </c>
      <c r="AY54" s="61"/>
      <c r="AZ54" s="45" t="e">
        <f t="shared" si="81"/>
        <v>#N/A</v>
      </c>
      <c r="BA54" s="61" t="e">
        <f t="shared" si="14"/>
        <v>#N/A</v>
      </c>
      <c r="BB54" s="39" t="e">
        <f t="shared" si="82"/>
        <v>#N/A</v>
      </c>
      <c r="BC54" s="40" t="e">
        <f t="shared" si="83"/>
        <v>#N/A</v>
      </c>
      <c r="BD54" s="40" t="e">
        <f t="shared" si="84"/>
        <v>#N/A</v>
      </c>
      <c r="BE54" s="288"/>
      <c r="BF54" s="290"/>
      <c r="BG54" s="290"/>
      <c r="BH54" s="290"/>
      <c r="BI54" s="290"/>
      <c r="BJ54" s="271"/>
      <c r="BK54" s="271"/>
      <c r="BL54" s="290"/>
      <c r="BM54" s="356"/>
      <c r="BN54" s="26"/>
      <c r="BO54" s="26"/>
      <c r="BP54" s="26"/>
      <c r="BQ54" s="26"/>
      <c r="BR54" s="26"/>
      <c r="BS54" s="26"/>
      <c r="BT54" s="26"/>
      <c r="BU54" s="91"/>
    </row>
    <row r="55" spans="1:73" ht="43.5" thickBot="1">
      <c r="A55" s="242"/>
      <c r="B55" s="226"/>
      <c r="C55" s="226"/>
      <c r="D55" s="29"/>
      <c r="E55" s="23"/>
      <c r="F55" s="24"/>
      <c r="G55" s="24"/>
      <c r="H55" s="55"/>
      <c r="I55" s="55" t="str">
        <f t="shared" ref="I55:I73" si="94">+IFERROR(VLOOKUP(H55,Probaiiidad,3,),"No Medida")</f>
        <v>No Medida</v>
      </c>
      <c r="J55" s="55" t="e">
        <f>+VLOOKUP(I55,NivelRieg,2,)</f>
        <v>#N/A</v>
      </c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4">
        <f>+COUNTIF(K55:AC55,"Si")</f>
        <v>0</v>
      </c>
      <c r="AE55" s="55" t="str">
        <f>+IF(AD55&lt;6,"Moderado",IF(AD55&gt;11,"Catastrófico","Mayor"))</f>
        <v>Moderado</v>
      </c>
      <c r="AF55" s="54" t="str">
        <f>+IFERROR(VLOOKUP(_xlfn.CONCAT(I55,AE55),ZonaRiesg,2,FALSE),"No Medido")</f>
        <v>No Medido</v>
      </c>
      <c r="AG55" s="23" t="s">
        <v>84</v>
      </c>
      <c r="AH55" s="29"/>
      <c r="AI55" s="23"/>
      <c r="AJ55" s="57"/>
      <c r="AK55" s="57"/>
      <c r="AL55" s="57"/>
      <c r="AM55" s="57"/>
      <c r="AN55" s="57"/>
      <c r="AO55" s="57"/>
      <c r="AP55" s="57">
        <f t="shared" si="17"/>
        <v>0</v>
      </c>
      <c r="AQ55" s="57">
        <f t="shared" si="18"/>
        <v>0</v>
      </c>
      <c r="AR55" s="57">
        <f t="shared" si="19"/>
        <v>0</v>
      </c>
      <c r="AS55" s="57">
        <f t="shared" si="20"/>
        <v>0</v>
      </c>
      <c r="AT55" s="57">
        <f t="shared" si="21"/>
        <v>0</v>
      </c>
      <c r="AU55" s="57">
        <f t="shared" si="22"/>
        <v>0</v>
      </c>
      <c r="AV55" s="57">
        <f t="shared" si="23"/>
        <v>0</v>
      </c>
      <c r="AW55" s="32">
        <f t="shared" si="24"/>
        <v>0</v>
      </c>
      <c r="AX55" s="36" t="str">
        <f t="shared" si="13"/>
        <v>Débil</v>
      </c>
      <c r="AY55" s="43"/>
      <c r="AZ55" s="42" t="e">
        <f t="shared" si="81"/>
        <v>#N/A</v>
      </c>
      <c r="BA55" s="43" t="e">
        <f t="shared" si="14"/>
        <v>#N/A</v>
      </c>
      <c r="BB55" s="36" t="e">
        <f t="shared" si="82"/>
        <v>#N/A</v>
      </c>
      <c r="BC55" s="33" t="e">
        <f t="shared" si="83"/>
        <v>#N/A</v>
      </c>
      <c r="BD55" s="33" t="e">
        <f t="shared" si="84"/>
        <v>#N/A</v>
      </c>
      <c r="BE55" s="41" t="e">
        <f t="shared" ref="BE55" si="95">+AVERAGE(BC55:BC56)</f>
        <v>#N/A</v>
      </c>
      <c r="BF55" s="36" t="e">
        <f t="shared" ref="BF55:BF56" si="96">+IF(BE55&lt;50,"Débil",IF(BE55=100,"Fuerte","Moderado"))</f>
        <v>#N/A</v>
      </c>
      <c r="BG55" s="46" t="e">
        <f t="shared" ref="BG55:BG56" si="97">+IF(BF55="Fuerte",2,IF(BF55="Moderado",1,0))</f>
        <v>#N/A</v>
      </c>
      <c r="BH55" s="46" t="e">
        <f t="shared" ref="BH55" si="98">+J55-BG55</f>
        <v>#N/A</v>
      </c>
      <c r="BI55" s="46" t="e">
        <f>+VLOOKUP(BH55,nuevaProb,2,)</f>
        <v>#N/A</v>
      </c>
      <c r="BJ55" s="22" t="str">
        <f t="shared" ref="BJ55" si="99">+AE55</f>
        <v>Moderado</v>
      </c>
      <c r="BK55" s="22" t="str">
        <f t="shared" ref="BK55" si="100">+_xlfn.CONCAT(I55,BJ55)</f>
        <v>No MedidaModerado</v>
      </c>
      <c r="BL55" s="46" t="e">
        <f>+VLOOKUP(BK55,categoria,2,)</f>
        <v>#N/A</v>
      </c>
      <c r="BM55" s="56" t="e">
        <f>+VLOOKUP(BL55,Control,2,)</f>
        <v>#N/A</v>
      </c>
      <c r="BN55" s="24"/>
      <c r="BO55" s="24"/>
      <c r="BP55" s="24"/>
      <c r="BQ55" s="24"/>
      <c r="BR55" s="24"/>
      <c r="BS55" s="24"/>
      <c r="BT55" s="24"/>
      <c r="BU55" s="90"/>
    </row>
    <row r="56" spans="1:73" s="78" customFormat="1" ht="43.5" thickBot="1">
      <c r="A56" s="242"/>
      <c r="B56" s="226"/>
      <c r="C56" s="226"/>
      <c r="D56" s="63"/>
      <c r="E56" s="64"/>
      <c r="F56" s="65"/>
      <c r="G56" s="65"/>
      <c r="H56" s="66"/>
      <c r="I56" s="66" t="str">
        <f t="shared" ref="I56:I58" si="101">+IFERROR(VLOOKUP(H56,Probaiiidad,3,),"No Medida")</f>
        <v>No Medida</v>
      </c>
      <c r="J56" s="66" t="e">
        <f>+VLOOKUP(I56,NivelRieg,2,)</f>
        <v>#N/A</v>
      </c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7">
        <f>+COUNTIF(K56:AC56,"Si")</f>
        <v>0</v>
      </c>
      <c r="AE56" s="66" t="str">
        <f>+IF(AD56&lt;6,"Moderado",IF(AD56&gt;11,"Catastrófico","Mayor"))</f>
        <v>Moderado</v>
      </c>
      <c r="AF56" s="67" t="str">
        <f>+IFERROR(VLOOKUP(_xlfn.CONCAT(I56,AE56),ZonaRiesg,2,FALSE),"No Medido")</f>
        <v>No Medido</v>
      </c>
      <c r="AG56" s="64" t="s">
        <v>84</v>
      </c>
      <c r="AH56" s="63"/>
      <c r="AI56" s="64"/>
      <c r="AJ56" s="68"/>
      <c r="AK56" s="68"/>
      <c r="AL56" s="68"/>
      <c r="AM56" s="68"/>
      <c r="AN56" s="68"/>
      <c r="AO56" s="68"/>
      <c r="AP56" s="68">
        <f t="shared" si="17"/>
        <v>0</v>
      </c>
      <c r="AQ56" s="68">
        <f t="shared" si="18"/>
        <v>0</v>
      </c>
      <c r="AR56" s="68">
        <f t="shared" si="19"/>
        <v>0</v>
      </c>
      <c r="AS56" s="68">
        <f t="shared" si="20"/>
        <v>0</v>
      </c>
      <c r="AT56" s="68">
        <f t="shared" si="21"/>
        <v>0</v>
      </c>
      <c r="AU56" s="68">
        <f t="shared" si="22"/>
        <v>0</v>
      </c>
      <c r="AV56" s="68">
        <f t="shared" si="23"/>
        <v>0</v>
      </c>
      <c r="AW56" s="69">
        <f t="shared" si="24"/>
        <v>0</v>
      </c>
      <c r="AX56" s="70" t="str">
        <f t="shared" si="13"/>
        <v>Débil</v>
      </c>
      <c r="AY56" s="71"/>
      <c r="AZ56" s="72" t="e">
        <f t="shared" si="81"/>
        <v>#N/A</v>
      </c>
      <c r="BA56" s="71" t="e">
        <f t="shared" si="14"/>
        <v>#N/A</v>
      </c>
      <c r="BB56" s="70" t="e">
        <f t="shared" si="82"/>
        <v>#N/A</v>
      </c>
      <c r="BC56" s="73" t="e">
        <f t="shared" si="83"/>
        <v>#N/A</v>
      </c>
      <c r="BD56" s="73" t="e">
        <f t="shared" si="84"/>
        <v>#N/A</v>
      </c>
      <c r="BE56" s="74" t="e">
        <f>+AVERAGE(BC56:BC57)</f>
        <v>#N/A</v>
      </c>
      <c r="BF56" s="70" t="e">
        <f t="shared" si="96"/>
        <v>#N/A</v>
      </c>
      <c r="BG56" s="75" t="e">
        <f t="shared" si="97"/>
        <v>#N/A</v>
      </c>
      <c r="BH56" s="75" t="e">
        <f t="shared" ref="BH56" si="102">+J56-BG56</f>
        <v>#N/A</v>
      </c>
      <c r="BI56" s="75" t="e">
        <f>+VLOOKUP(BH56,nuevaProb,2,)</f>
        <v>#N/A</v>
      </c>
      <c r="BJ56" s="76" t="str">
        <f t="shared" ref="BJ56" si="103">+AE56</f>
        <v>Moderado</v>
      </c>
      <c r="BK56" s="76" t="str">
        <f t="shared" ref="BK56" si="104">+_xlfn.CONCAT(I56,BJ56)</f>
        <v>No MedidaModerado</v>
      </c>
      <c r="BL56" s="75" t="e">
        <f>+VLOOKUP(BK56,categoria,2,)</f>
        <v>#N/A</v>
      </c>
      <c r="BM56" s="77" t="e">
        <f>+VLOOKUP(BL56,Control,2,)</f>
        <v>#N/A</v>
      </c>
      <c r="BN56" s="65"/>
      <c r="BO56" s="65"/>
      <c r="BP56" s="65"/>
      <c r="BQ56" s="65"/>
      <c r="BR56" s="65"/>
      <c r="BS56" s="65"/>
      <c r="BT56" s="65"/>
      <c r="BU56" s="144"/>
    </row>
    <row r="57" spans="1:73" ht="43.5" thickBot="1">
      <c r="A57" s="243"/>
      <c r="B57" s="204"/>
      <c r="C57" s="204"/>
      <c r="D57" s="94"/>
      <c r="E57" s="95"/>
      <c r="F57" s="93"/>
      <c r="G57" s="93"/>
      <c r="H57" s="142"/>
      <c r="I57" s="142" t="str">
        <f t="shared" si="101"/>
        <v>No Medida</v>
      </c>
      <c r="J57" s="142" t="e">
        <f>+VLOOKUP(I57,NivelRieg,2,)</f>
        <v>#N/A</v>
      </c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3">
        <f>+COUNTIF(K57:AC57,"Si")</f>
        <v>0</v>
      </c>
      <c r="AE57" s="142" t="str">
        <f>+IF(AD57&lt;6,"Moderado",IF(AD57&gt;11,"Catastrófico","Mayor"))</f>
        <v>Moderado</v>
      </c>
      <c r="AF57" s="143" t="str">
        <f>+IFERROR(VLOOKUP(_xlfn.CONCAT(I57,AE57),ZonaRiesg,2,FALSE),"No Medido")</f>
        <v>No Medido</v>
      </c>
      <c r="AG57" s="95" t="s">
        <v>84</v>
      </c>
      <c r="AH57" s="94"/>
      <c r="AI57" s="95"/>
      <c r="AJ57" s="96"/>
      <c r="AK57" s="96"/>
      <c r="AL57" s="96"/>
      <c r="AM57" s="96"/>
      <c r="AN57" s="96"/>
      <c r="AO57" s="96"/>
      <c r="AP57" s="96">
        <f t="shared" si="17"/>
        <v>0</v>
      </c>
      <c r="AQ57" s="96">
        <f t="shared" si="18"/>
        <v>0</v>
      </c>
      <c r="AR57" s="96">
        <f t="shared" si="19"/>
        <v>0</v>
      </c>
      <c r="AS57" s="96">
        <f t="shared" si="20"/>
        <v>0</v>
      </c>
      <c r="AT57" s="96">
        <f t="shared" si="21"/>
        <v>0</v>
      </c>
      <c r="AU57" s="96">
        <f t="shared" si="22"/>
        <v>0</v>
      </c>
      <c r="AV57" s="96">
        <f t="shared" si="23"/>
        <v>0</v>
      </c>
      <c r="AW57" s="97">
        <f t="shared" si="24"/>
        <v>0</v>
      </c>
      <c r="AX57" s="98" t="str">
        <f t="shared" si="13"/>
        <v>Débil</v>
      </c>
      <c r="AY57" s="99"/>
      <c r="AZ57" s="98" t="e">
        <f t="shared" si="81"/>
        <v>#N/A</v>
      </c>
      <c r="BA57" s="99" t="e">
        <f t="shared" si="14"/>
        <v>#N/A</v>
      </c>
      <c r="BB57" s="98" t="e">
        <f t="shared" si="82"/>
        <v>#N/A</v>
      </c>
      <c r="BC57" s="99" t="e">
        <f t="shared" si="83"/>
        <v>#N/A</v>
      </c>
      <c r="BD57" s="99" t="e">
        <f t="shared" si="84"/>
        <v>#N/A</v>
      </c>
      <c r="BE57" s="145" t="e">
        <f t="shared" ref="BE57" si="105">+AVERAGE(BC57:BC58)</f>
        <v>#N/A</v>
      </c>
      <c r="BF57" s="98" t="e">
        <f t="shared" ref="BF57" si="106">+IF(BE57&lt;50,"Débil",IF(BE57=100,"Fuerte","Moderado"))</f>
        <v>#N/A</v>
      </c>
      <c r="BG57" s="146" t="e">
        <f t="shared" ref="BG57" si="107">+IF(BF57="Fuerte",2,IF(BF57="Moderado",1,0))</f>
        <v>#N/A</v>
      </c>
      <c r="BH57" s="146" t="e">
        <f t="shared" ref="BH57" si="108">+J57-BG57</f>
        <v>#N/A</v>
      </c>
      <c r="BI57" s="146" t="e">
        <f>+VLOOKUP(BH57,nuevaProb,2,)</f>
        <v>#N/A</v>
      </c>
      <c r="BJ57" s="147" t="str">
        <f t="shared" ref="BJ57" si="109">+AE57</f>
        <v>Moderado</v>
      </c>
      <c r="BK57" s="147" t="str">
        <f t="shared" ref="BK57" si="110">+_xlfn.CONCAT(I57,BJ57)</f>
        <v>No MedidaModerado</v>
      </c>
      <c r="BL57" s="146" t="e">
        <f>+VLOOKUP(BK57,categoria,2,)</f>
        <v>#N/A</v>
      </c>
      <c r="BM57" s="148" t="e">
        <f>+VLOOKUP(BL57,Control,2,)</f>
        <v>#N/A</v>
      </c>
      <c r="BN57" s="93"/>
      <c r="BO57" s="93"/>
      <c r="BP57" s="93"/>
      <c r="BQ57" s="93"/>
      <c r="BR57" s="93"/>
      <c r="BS57" s="93"/>
      <c r="BT57" s="93"/>
      <c r="BU57" s="100"/>
    </row>
    <row r="58" spans="1:73" s="78" customFormat="1">
      <c r="A58" s="241">
        <v>8</v>
      </c>
      <c r="B58" s="225"/>
      <c r="C58" s="225"/>
      <c r="D58" s="249"/>
      <c r="E58" s="219"/>
      <c r="F58" s="219"/>
      <c r="G58" s="219"/>
      <c r="H58" s="219"/>
      <c r="I58" s="219" t="str">
        <f t="shared" si="101"/>
        <v>No Medida</v>
      </c>
      <c r="J58" s="219" t="e">
        <f>+VLOOKUP(I58,NivelRieg,2,)</f>
        <v>#N/A</v>
      </c>
      <c r="K58" s="219"/>
      <c r="L58" s="219"/>
      <c r="M58" s="219"/>
      <c r="N58" s="219"/>
      <c r="O58" s="219"/>
      <c r="P58" s="219"/>
      <c r="Q58" s="219"/>
      <c r="R58" s="219"/>
      <c r="S58" s="219"/>
      <c r="T58" s="219"/>
      <c r="U58" s="219"/>
      <c r="V58" s="219"/>
      <c r="W58" s="219"/>
      <c r="X58" s="219"/>
      <c r="Y58" s="219"/>
      <c r="Z58" s="219"/>
      <c r="AA58" s="219"/>
      <c r="AB58" s="219"/>
      <c r="AC58" s="219"/>
      <c r="AD58" s="219">
        <f>+COUNTIF(K58:AC58,"Si")</f>
        <v>0</v>
      </c>
      <c r="AE58" s="219" t="str">
        <f>+IF(AD58&lt;6,"Moderado",IF(AD58&gt;11,"Catastrófico","Mayor"))</f>
        <v>Moderado</v>
      </c>
      <c r="AF58" s="219" t="str">
        <f>+IFERROR(VLOOKUP(_xlfn.CONCAT(I58,AE58),ZonaRiesg,2,FALSE),"No Medido")</f>
        <v>No Medido</v>
      </c>
      <c r="AG58" s="151" t="s">
        <v>84</v>
      </c>
      <c r="AH58" s="150"/>
      <c r="AI58" s="151"/>
      <c r="AJ58" s="152"/>
      <c r="AK58" s="152"/>
      <c r="AL58" s="152"/>
      <c r="AM58" s="152"/>
      <c r="AN58" s="152"/>
      <c r="AO58" s="152"/>
      <c r="AP58" s="152">
        <f t="shared" si="17"/>
        <v>0</v>
      </c>
      <c r="AQ58" s="152">
        <f t="shared" si="18"/>
        <v>0</v>
      </c>
      <c r="AR58" s="152">
        <f t="shared" si="19"/>
        <v>0</v>
      </c>
      <c r="AS58" s="152">
        <f t="shared" si="20"/>
        <v>0</v>
      </c>
      <c r="AT58" s="152">
        <f t="shared" si="21"/>
        <v>0</v>
      </c>
      <c r="AU58" s="152">
        <f t="shared" si="22"/>
        <v>0</v>
      </c>
      <c r="AV58" s="152">
        <f t="shared" si="23"/>
        <v>0</v>
      </c>
      <c r="AW58" s="153">
        <f t="shared" si="24"/>
        <v>0</v>
      </c>
      <c r="AX58" s="154" t="str">
        <f t="shared" si="13"/>
        <v>Débil</v>
      </c>
      <c r="AY58" s="155"/>
      <c r="AZ58" s="156" t="e">
        <f t="shared" si="81"/>
        <v>#N/A</v>
      </c>
      <c r="BA58" s="155" t="e">
        <f t="shared" si="14"/>
        <v>#N/A</v>
      </c>
      <c r="BB58" s="154" t="e">
        <f t="shared" si="82"/>
        <v>#N/A</v>
      </c>
      <c r="BC58" s="157" t="e">
        <f t="shared" si="83"/>
        <v>#N/A</v>
      </c>
      <c r="BD58" s="157" t="e">
        <f t="shared" si="84"/>
        <v>#N/A</v>
      </c>
      <c r="BE58" s="222" t="e">
        <f>+AVERAGE(BC59:BC60)</f>
        <v>#N/A</v>
      </c>
      <c r="BF58" s="216" t="e">
        <f>+IF(BE58&lt;50,"Débil",IF(BE58=100,"Fuerte","Moderado"))</f>
        <v>#N/A</v>
      </c>
      <c r="BG58" s="216" t="e">
        <f>+IF(BF58="Fuerte",2,IF(BF58="Moderado",1,0))</f>
        <v>#N/A</v>
      </c>
      <c r="BH58" s="216" t="e">
        <f>+J59-BG58</f>
        <v>#N/A</v>
      </c>
      <c r="BI58" s="216" t="e">
        <f>+VLOOKUP(BH58,nuevaProb,2,)</f>
        <v>#N/A</v>
      </c>
      <c r="BJ58" s="219" t="str">
        <f>+AE58</f>
        <v>Moderado</v>
      </c>
      <c r="BK58" s="219" t="str">
        <f>+_xlfn.CONCAT(I58,BJ58)</f>
        <v>No MedidaModerado</v>
      </c>
      <c r="BL58" s="216" t="e">
        <f>+VLOOKUP(BK58,categoria,2,)</f>
        <v>#N/A</v>
      </c>
      <c r="BM58" s="213" t="e">
        <f>+VLOOKUP(BL58,Control,2,)</f>
        <v>#N/A</v>
      </c>
      <c r="BN58" s="149"/>
      <c r="BO58" s="149"/>
      <c r="BP58" s="149"/>
      <c r="BQ58" s="149"/>
      <c r="BR58" s="149"/>
      <c r="BS58" s="149"/>
      <c r="BT58" s="149"/>
      <c r="BU58" s="158"/>
    </row>
    <row r="59" spans="1:73" s="78" customFormat="1">
      <c r="A59" s="242"/>
      <c r="B59" s="226"/>
      <c r="C59" s="226"/>
      <c r="D59" s="248"/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20"/>
      <c r="W59" s="220"/>
      <c r="X59" s="220"/>
      <c r="Y59" s="220"/>
      <c r="Z59" s="220"/>
      <c r="AA59" s="220"/>
      <c r="AB59" s="220"/>
      <c r="AC59" s="220"/>
      <c r="AD59" s="220"/>
      <c r="AE59" s="220"/>
      <c r="AF59" s="220"/>
      <c r="AG59" s="64" t="s">
        <v>85</v>
      </c>
      <c r="AH59" s="63"/>
      <c r="AI59" s="64"/>
      <c r="AJ59" s="68"/>
      <c r="AK59" s="68"/>
      <c r="AL59" s="68"/>
      <c r="AM59" s="68"/>
      <c r="AN59" s="68"/>
      <c r="AO59" s="68"/>
      <c r="AP59" s="68">
        <f t="shared" si="17"/>
        <v>0</v>
      </c>
      <c r="AQ59" s="68">
        <f t="shared" si="18"/>
        <v>0</v>
      </c>
      <c r="AR59" s="68">
        <f t="shared" si="19"/>
        <v>0</v>
      </c>
      <c r="AS59" s="68">
        <f t="shared" si="20"/>
        <v>0</v>
      </c>
      <c r="AT59" s="68">
        <f t="shared" si="21"/>
        <v>0</v>
      </c>
      <c r="AU59" s="68">
        <f t="shared" si="22"/>
        <v>0</v>
      </c>
      <c r="AV59" s="68">
        <f t="shared" si="23"/>
        <v>0</v>
      </c>
      <c r="AW59" s="69">
        <f t="shared" si="24"/>
        <v>0</v>
      </c>
      <c r="AX59" s="70" t="str">
        <f t="shared" si="13"/>
        <v>Débil</v>
      </c>
      <c r="AY59" s="71"/>
      <c r="AZ59" s="72" t="e">
        <f t="shared" si="81"/>
        <v>#N/A</v>
      </c>
      <c r="BA59" s="71" t="e">
        <f t="shared" si="14"/>
        <v>#N/A</v>
      </c>
      <c r="BB59" s="70" t="e">
        <f t="shared" si="82"/>
        <v>#N/A</v>
      </c>
      <c r="BC59" s="73" t="e">
        <f t="shared" si="83"/>
        <v>#N/A</v>
      </c>
      <c r="BD59" s="73" t="e">
        <f t="shared" si="84"/>
        <v>#N/A</v>
      </c>
      <c r="BE59" s="223"/>
      <c r="BF59" s="217"/>
      <c r="BG59" s="217"/>
      <c r="BH59" s="217"/>
      <c r="BI59" s="217"/>
      <c r="BJ59" s="220"/>
      <c r="BK59" s="220"/>
      <c r="BL59" s="217"/>
      <c r="BM59" s="214"/>
      <c r="BN59" s="65"/>
      <c r="BO59" s="65"/>
      <c r="BP59" s="65"/>
      <c r="BQ59" s="65"/>
      <c r="BR59" s="65"/>
      <c r="BS59" s="65"/>
      <c r="BT59" s="65"/>
      <c r="BU59" s="144"/>
    </row>
    <row r="60" spans="1:73" s="78" customFormat="1" ht="15" thickBot="1">
      <c r="A60" s="242"/>
      <c r="B60" s="226"/>
      <c r="C60" s="226"/>
      <c r="D60" s="250"/>
      <c r="E60" s="221"/>
      <c r="F60" s="221"/>
      <c r="G60" s="221"/>
      <c r="H60" s="221"/>
      <c r="I60" s="221"/>
      <c r="J60" s="221"/>
      <c r="K60" s="221"/>
      <c r="L60" s="221"/>
      <c r="M60" s="221"/>
      <c r="N60" s="221"/>
      <c r="O60" s="221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352"/>
      <c r="AG60" s="64" t="s">
        <v>86</v>
      </c>
      <c r="AH60" s="63"/>
      <c r="AI60" s="64"/>
      <c r="AJ60" s="68"/>
      <c r="AK60" s="68"/>
      <c r="AL60" s="68"/>
      <c r="AM60" s="68"/>
      <c r="AN60" s="68"/>
      <c r="AO60" s="68"/>
      <c r="AP60" s="68">
        <f t="shared" si="17"/>
        <v>0</v>
      </c>
      <c r="AQ60" s="68">
        <f t="shared" si="18"/>
        <v>0</v>
      </c>
      <c r="AR60" s="68">
        <f t="shared" si="19"/>
        <v>0</v>
      </c>
      <c r="AS60" s="68">
        <f t="shared" si="20"/>
        <v>0</v>
      </c>
      <c r="AT60" s="68">
        <f t="shared" si="21"/>
        <v>0</v>
      </c>
      <c r="AU60" s="68">
        <f t="shared" si="22"/>
        <v>0</v>
      </c>
      <c r="AV60" s="68">
        <f t="shared" si="23"/>
        <v>0</v>
      </c>
      <c r="AW60" s="69">
        <f t="shared" si="24"/>
        <v>0</v>
      </c>
      <c r="AX60" s="70" t="str">
        <f t="shared" si="13"/>
        <v>Débil</v>
      </c>
      <c r="AY60" s="71"/>
      <c r="AZ60" s="72" t="e">
        <f t="shared" si="81"/>
        <v>#N/A</v>
      </c>
      <c r="BA60" s="71" t="e">
        <f t="shared" si="14"/>
        <v>#N/A</v>
      </c>
      <c r="BB60" s="70" t="e">
        <f t="shared" si="82"/>
        <v>#N/A</v>
      </c>
      <c r="BC60" s="73" t="e">
        <f t="shared" si="83"/>
        <v>#N/A</v>
      </c>
      <c r="BD60" s="73" t="e">
        <f t="shared" si="84"/>
        <v>#N/A</v>
      </c>
      <c r="BE60" s="224"/>
      <c r="BF60" s="218"/>
      <c r="BG60" s="218"/>
      <c r="BH60" s="218"/>
      <c r="BI60" s="218"/>
      <c r="BJ60" s="221"/>
      <c r="BK60" s="221"/>
      <c r="BL60" s="218"/>
      <c r="BM60" s="215"/>
      <c r="BN60" s="65"/>
      <c r="BO60" s="65"/>
      <c r="BP60" s="65"/>
      <c r="BQ60" s="65"/>
      <c r="BR60" s="65"/>
      <c r="BS60" s="65"/>
      <c r="BT60" s="65"/>
      <c r="BU60" s="144"/>
    </row>
    <row r="61" spans="1:73">
      <c r="A61" s="242"/>
      <c r="B61" s="226"/>
      <c r="C61" s="226"/>
      <c r="D61" s="260"/>
      <c r="E61" s="203"/>
      <c r="F61" s="203"/>
      <c r="G61" s="203"/>
      <c r="H61" s="332"/>
      <c r="I61" s="332" t="str">
        <f t="shared" ref="I61" si="111">+IFERROR(VLOOKUP(H61,Probaiiidad,3,),"No Medida")</f>
        <v>No Medida</v>
      </c>
      <c r="J61" s="332" t="e">
        <f>+VLOOKUP(I61,NivelRieg,2,)</f>
        <v>#N/A</v>
      </c>
      <c r="K61" s="332"/>
      <c r="L61" s="332"/>
      <c r="M61" s="332"/>
      <c r="N61" s="332"/>
      <c r="O61" s="332"/>
      <c r="P61" s="332"/>
      <c r="Q61" s="332"/>
      <c r="R61" s="332"/>
      <c r="S61" s="332"/>
      <c r="T61" s="332"/>
      <c r="U61" s="332"/>
      <c r="V61" s="332"/>
      <c r="W61" s="332"/>
      <c r="X61" s="332"/>
      <c r="Y61" s="332"/>
      <c r="Z61" s="332"/>
      <c r="AA61" s="332"/>
      <c r="AB61" s="332"/>
      <c r="AC61" s="332"/>
      <c r="AD61" s="332">
        <f>+COUNTIF(K61:AC61,"Si")</f>
        <v>0</v>
      </c>
      <c r="AE61" s="332" t="str">
        <f>+IF(AD61&lt;6,"Moderado",IF(AD61&gt;11,"Catastrófico","Mayor"))</f>
        <v>Moderado</v>
      </c>
      <c r="AF61" s="332" t="str">
        <f>+IFERROR(VLOOKUP(_xlfn.CONCAT(I61,AE61),ZonaRiesg,2,FALSE),"No Medido")</f>
        <v>No Medido</v>
      </c>
      <c r="AG61" s="23" t="s">
        <v>84</v>
      </c>
      <c r="AH61" s="29"/>
      <c r="AI61" s="23"/>
      <c r="AJ61" s="57"/>
      <c r="AK61" s="57"/>
      <c r="AL61" s="57"/>
      <c r="AM61" s="57"/>
      <c r="AN61" s="57"/>
      <c r="AO61" s="57"/>
      <c r="AP61" s="57">
        <f t="shared" si="17"/>
        <v>0</v>
      </c>
      <c r="AQ61" s="57">
        <f t="shared" si="18"/>
        <v>0</v>
      </c>
      <c r="AR61" s="57">
        <f t="shared" si="19"/>
        <v>0</v>
      </c>
      <c r="AS61" s="57">
        <f t="shared" si="20"/>
        <v>0</v>
      </c>
      <c r="AT61" s="57">
        <f t="shared" si="21"/>
        <v>0</v>
      </c>
      <c r="AU61" s="57">
        <f t="shared" si="22"/>
        <v>0</v>
      </c>
      <c r="AV61" s="57">
        <f t="shared" si="23"/>
        <v>0</v>
      </c>
      <c r="AW61" s="32">
        <f t="shared" si="24"/>
        <v>0</v>
      </c>
      <c r="AX61" s="36" t="str">
        <f t="shared" si="13"/>
        <v>Débil</v>
      </c>
      <c r="AY61" s="43"/>
      <c r="AZ61" s="42" t="e">
        <f t="shared" si="81"/>
        <v>#N/A</v>
      </c>
      <c r="BA61" s="43" t="e">
        <f t="shared" si="14"/>
        <v>#N/A</v>
      </c>
      <c r="BB61" s="36" t="e">
        <f t="shared" si="82"/>
        <v>#N/A</v>
      </c>
      <c r="BC61" s="33" t="e">
        <f t="shared" si="83"/>
        <v>#N/A</v>
      </c>
      <c r="BD61" s="33" t="e">
        <f t="shared" si="84"/>
        <v>#N/A</v>
      </c>
      <c r="BE61" s="205" t="e">
        <f t="shared" ref="BE61" si="112">+AVERAGE(BC61:BC62)</f>
        <v>#N/A</v>
      </c>
      <c r="BF61" s="201" t="e">
        <f t="shared" ref="BF61" si="113">+IF(BE61&lt;50,"Débil",IF(BE61=100,"Fuerte","Moderado"))</f>
        <v>#N/A</v>
      </c>
      <c r="BG61" s="201" t="e">
        <f t="shared" ref="BG61" si="114">+IF(BF61="Fuerte",2,IF(BF61="Moderado",1,0))</f>
        <v>#N/A</v>
      </c>
      <c r="BH61" s="201" t="e">
        <f t="shared" ref="BH61" si="115">+J61-BG61</f>
        <v>#N/A</v>
      </c>
      <c r="BI61" s="201" t="e">
        <f>+VLOOKUP(BH61,nuevaProb,2,)</f>
        <v>#N/A</v>
      </c>
      <c r="BJ61" s="203" t="str">
        <f t="shared" ref="BJ61" si="116">+AE61</f>
        <v>Moderado</v>
      </c>
      <c r="BK61" s="203" t="str">
        <f t="shared" ref="BK61" si="117">+_xlfn.CONCAT(I61,BJ61)</f>
        <v>No MedidaModerado</v>
      </c>
      <c r="BL61" s="201" t="e">
        <f>+VLOOKUP(BK61,categoria,2,)</f>
        <v>#N/A</v>
      </c>
      <c r="BM61" s="199" t="e">
        <f>+VLOOKUP(BL61,Control,2,)</f>
        <v>#N/A</v>
      </c>
      <c r="BN61" s="24"/>
      <c r="BO61" s="24"/>
      <c r="BP61" s="24"/>
      <c r="BQ61" s="24"/>
      <c r="BR61" s="24"/>
      <c r="BS61" s="24"/>
      <c r="BT61" s="24"/>
      <c r="BU61" s="90"/>
    </row>
    <row r="62" spans="1:73" ht="15" thickBot="1">
      <c r="A62" s="242"/>
      <c r="B62" s="226"/>
      <c r="C62" s="226"/>
      <c r="D62" s="245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11"/>
      <c r="P62" s="211"/>
      <c r="Q62" s="211"/>
      <c r="R62" s="211"/>
      <c r="S62" s="211"/>
      <c r="T62" s="211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  <c r="AF62" s="284"/>
      <c r="AG62" s="23" t="s">
        <v>85</v>
      </c>
      <c r="AH62" s="29"/>
      <c r="AI62" s="23"/>
      <c r="AJ62" s="57"/>
      <c r="AK62" s="57"/>
      <c r="AL62" s="57"/>
      <c r="AM62" s="57"/>
      <c r="AN62" s="57"/>
      <c r="AO62" s="57"/>
      <c r="AP62" s="57">
        <f t="shared" si="17"/>
        <v>0</v>
      </c>
      <c r="AQ62" s="57">
        <f t="shared" si="18"/>
        <v>0</v>
      </c>
      <c r="AR62" s="57">
        <f t="shared" si="19"/>
        <v>0</v>
      </c>
      <c r="AS62" s="57">
        <f t="shared" si="20"/>
        <v>0</v>
      </c>
      <c r="AT62" s="57">
        <f t="shared" si="21"/>
        <v>0</v>
      </c>
      <c r="AU62" s="57">
        <f t="shared" si="22"/>
        <v>0</v>
      </c>
      <c r="AV62" s="57">
        <f t="shared" si="23"/>
        <v>0</v>
      </c>
      <c r="AW62" s="32">
        <f t="shared" si="24"/>
        <v>0</v>
      </c>
      <c r="AX62" s="36" t="str">
        <f t="shared" si="13"/>
        <v>Débil</v>
      </c>
      <c r="AY62" s="43"/>
      <c r="AZ62" s="42" t="e">
        <f t="shared" si="81"/>
        <v>#N/A</v>
      </c>
      <c r="BA62" s="43" t="e">
        <f t="shared" si="14"/>
        <v>#N/A</v>
      </c>
      <c r="BB62" s="36" t="e">
        <f t="shared" si="82"/>
        <v>#N/A</v>
      </c>
      <c r="BC62" s="33" t="e">
        <f t="shared" si="83"/>
        <v>#N/A</v>
      </c>
      <c r="BD62" s="33" t="e">
        <f t="shared" si="84"/>
        <v>#N/A</v>
      </c>
      <c r="BE62" s="212"/>
      <c r="BF62" s="210"/>
      <c r="BG62" s="210"/>
      <c r="BH62" s="210"/>
      <c r="BI62" s="210"/>
      <c r="BJ62" s="211"/>
      <c r="BK62" s="211"/>
      <c r="BL62" s="210"/>
      <c r="BM62" s="209"/>
      <c r="BN62" s="24"/>
      <c r="BO62" s="24"/>
      <c r="BP62" s="24"/>
      <c r="BQ62" s="24"/>
      <c r="BR62" s="24"/>
      <c r="BS62" s="24"/>
      <c r="BT62" s="24"/>
      <c r="BU62" s="90"/>
    </row>
    <row r="63" spans="1:73" s="78" customFormat="1">
      <c r="A63" s="242"/>
      <c r="B63" s="226"/>
      <c r="C63" s="226"/>
      <c r="D63" s="246"/>
      <c r="E63" s="231"/>
      <c r="F63" s="231"/>
      <c r="G63" s="231"/>
      <c r="H63" s="337"/>
      <c r="I63" s="337" t="str">
        <f t="shared" ref="I63" si="118">+IFERROR(VLOOKUP(H63,Probaiiidad,3,),"No Medida")</f>
        <v>No Medida</v>
      </c>
      <c r="J63" s="337" t="e">
        <f>+VLOOKUP(I63,NivelRieg,2,)</f>
        <v>#N/A</v>
      </c>
      <c r="K63" s="337"/>
      <c r="L63" s="337"/>
      <c r="M63" s="337"/>
      <c r="N63" s="337"/>
      <c r="O63" s="337"/>
      <c r="P63" s="337"/>
      <c r="Q63" s="337"/>
      <c r="R63" s="337"/>
      <c r="S63" s="337"/>
      <c r="T63" s="337"/>
      <c r="U63" s="337"/>
      <c r="V63" s="337"/>
      <c r="W63" s="337"/>
      <c r="X63" s="337"/>
      <c r="Y63" s="337"/>
      <c r="Z63" s="337"/>
      <c r="AA63" s="337"/>
      <c r="AB63" s="337"/>
      <c r="AC63" s="337"/>
      <c r="AD63" s="337">
        <f>+COUNTIF(K63:AC63,"Si")</f>
        <v>0</v>
      </c>
      <c r="AE63" s="337" t="str">
        <f>+IF(AD63&lt;6,"Moderado",IF(AD63&gt;11,"Catastrófico","Mayor"))</f>
        <v>Moderado</v>
      </c>
      <c r="AF63" s="337" t="str">
        <f>+IFERROR(VLOOKUP(_xlfn.CONCAT(I63,AE63),ZonaRiesg,2,FALSE),"No Medido")</f>
        <v>No Medido</v>
      </c>
      <c r="AG63" s="64" t="s">
        <v>84</v>
      </c>
      <c r="AH63" s="63"/>
      <c r="AI63" s="64"/>
      <c r="AJ63" s="68"/>
      <c r="AK63" s="68"/>
      <c r="AL63" s="68"/>
      <c r="AM63" s="68"/>
      <c r="AN63" s="68"/>
      <c r="AO63" s="68"/>
      <c r="AP63" s="68">
        <f t="shared" si="17"/>
        <v>0</v>
      </c>
      <c r="AQ63" s="68">
        <f t="shared" si="18"/>
        <v>0</v>
      </c>
      <c r="AR63" s="68">
        <f t="shared" si="19"/>
        <v>0</v>
      </c>
      <c r="AS63" s="68">
        <f t="shared" si="20"/>
        <v>0</v>
      </c>
      <c r="AT63" s="68">
        <f t="shared" si="21"/>
        <v>0</v>
      </c>
      <c r="AU63" s="68">
        <f t="shared" si="22"/>
        <v>0</v>
      </c>
      <c r="AV63" s="68">
        <f t="shared" si="23"/>
        <v>0</v>
      </c>
      <c r="AW63" s="69">
        <f t="shared" si="24"/>
        <v>0</v>
      </c>
      <c r="AX63" s="70" t="str">
        <f t="shared" si="13"/>
        <v>Débil</v>
      </c>
      <c r="AY63" s="71"/>
      <c r="AZ63" s="72" t="e">
        <f t="shared" si="81"/>
        <v>#N/A</v>
      </c>
      <c r="BA63" s="71" t="e">
        <f t="shared" si="14"/>
        <v>#N/A</v>
      </c>
      <c r="BB63" s="70" t="e">
        <f t="shared" si="82"/>
        <v>#N/A</v>
      </c>
      <c r="BC63" s="73" t="e">
        <f t="shared" si="83"/>
        <v>#N/A</v>
      </c>
      <c r="BD63" s="73" t="e">
        <f t="shared" si="84"/>
        <v>#N/A</v>
      </c>
      <c r="BE63" s="232" t="e">
        <f t="shared" ref="BE63" si="119">+AVERAGE(BC63:BC64)</f>
        <v>#N/A</v>
      </c>
      <c r="BF63" s="230" t="e">
        <f t="shared" ref="BF63" si="120">+IF(BE63&lt;50,"Débil",IF(BE63=100,"Fuerte","Moderado"))</f>
        <v>#N/A</v>
      </c>
      <c r="BG63" s="230" t="e">
        <f t="shared" ref="BG63" si="121">+IF(BF63="Fuerte",2,IF(BF63="Moderado",1,0))</f>
        <v>#N/A</v>
      </c>
      <c r="BH63" s="230" t="e">
        <f t="shared" ref="BH63" si="122">+J63-BG63</f>
        <v>#N/A</v>
      </c>
      <c r="BI63" s="230" t="e">
        <f>+VLOOKUP(BH63,nuevaProb,2,)</f>
        <v>#N/A</v>
      </c>
      <c r="BJ63" s="231" t="str">
        <f t="shared" ref="BJ63" si="123">+AE63</f>
        <v>Moderado</v>
      </c>
      <c r="BK63" s="231" t="str">
        <f t="shared" ref="BK63" si="124">+_xlfn.CONCAT(I63,BJ63)</f>
        <v>No MedidaModerado</v>
      </c>
      <c r="BL63" s="230" t="e">
        <f>+VLOOKUP(BK63,categoria,2,)</f>
        <v>#N/A</v>
      </c>
      <c r="BM63" s="229" t="e">
        <f>+VLOOKUP(BL63,Control,2,)</f>
        <v>#N/A</v>
      </c>
      <c r="BN63" s="65"/>
      <c r="BO63" s="65"/>
      <c r="BP63" s="65"/>
      <c r="BQ63" s="65"/>
      <c r="BR63" s="65"/>
      <c r="BS63" s="65"/>
      <c r="BT63" s="65"/>
      <c r="BU63" s="144"/>
    </row>
    <row r="64" spans="1:73" s="78" customFormat="1" ht="15" thickBot="1">
      <c r="A64" s="243"/>
      <c r="B64" s="204"/>
      <c r="C64" s="204"/>
      <c r="D64" s="247"/>
      <c r="E64" s="237"/>
      <c r="F64" s="237"/>
      <c r="G64" s="237"/>
      <c r="H64" s="237"/>
      <c r="I64" s="237"/>
      <c r="J64" s="237"/>
      <c r="K64" s="237"/>
      <c r="L64" s="237"/>
      <c r="M64" s="237"/>
      <c r="N64" s="237"/>
      <c r="O64" s="237"/>
      <c r="P64" s="237"/>
      <c r="Q64" s="237"/>
      <c r="R64" s="237"/>
      <c r="S64" s="237"/>
      <c r="T64" s="237"/>
      <c r="U64" s="237"/>
      <c r="V64" s="237"/>
      <c r="W64" s="237"/>
      <c r="X64" s="237"/>
      <c r="Y64" s="237"/>
      <c r="Z64" s="237"/>
      <c r="AA64" s="237"/>
      <c r="AB64" s="237"/>
      <c r="AC64" s="237"/>
      <c r="AD64" s="237"/>
      <c r="AE64" s="237"/>
      <c r="AF64" s="237"/>
      <c r="AG64" s="161" t="s">
        <v>85</v>
      </c>
      <c r="AH64" s="160"/>
      <c r="AI64" s="161"/>
      <c r="AJ64" s="162"/>
      <c r="AK64" s="162"/>
      <c r="AL64" s="162"/>
      <c r="AM64" s="162"/>
      <c r="AN64" s="162"/>
      <c r="AO64" s="162"/>
      <c r="AP64" s="162">
        <f t="shared" si="17"/>
        <v>0</v>
      </c>
      <c r="AQ64" s="162">
        <f t="shared" si="18"/>
        <v>0</v>
      </c>
      <c r="AR64" s="162">
        <f t="shared" si="19"/>
        <v>0</v>
      </c>
      <c r="AS64" s="162">
        <f t="shared" si="20"/>
        <v>0</v>
      </c>
      <c r="AT64" s="162">
        <f t="shared" si="21"/>
        <v>0</v>
      </c>
      <c r="AU64" s="162">
        <f t="shared" si="22"/>
        <v>0</v>
      </c>
      <c r="AV64" s="162">
        <f t="shared" si="23"/>
        <v>0</v>
      </c>
      <c r="AW64" s="163">
        <f t="shared" si="24"/>
        <v>0</v>
      </c>
      <c r="AX64" s="164" t="str">
        <f t="shared" si="13"/>
        <v>Débil</v>
      </c>
      <c r="AY64" s="165"/>
      <c r="AZ64" s="164" t="e">
        <f t="shared" si="81"/>
        <v>#N/A</v>
      </c>
      <c r="BA64" s="165" t="e">
        <f t="shared" si="14"/>
        <v>#N/A</v>
      </c>
      <c r="BB64" s="164" t="e">
        <f t="shared" si="82"/>
        <v>#N/A</v>
      </c>
      <c r="BC64" s="165" t="e">
        <f t="shared" si="83"/>
        <v>#N/A</v>
      </c>
      <c r="BD64" s="165" t="e">
        <f t="shared" si="84"/>
        <v>#N/A</v>
      </c>
      <c r="BE64" s="238"/>
      <c r="BF64" s="236"/>
      <c r="BG64" s="236"/>
      <c r="BH64" s="236"/>
      <c r="BI64" s="236"/>
      <c r="BJ64" s="237"/>
      <c r="BK64" s="237"/>
      <c r="BL64" s="236"/>
      <c r="BM64" s="235"/>
      <c r="BN64" s="159"/>
      <c r="BO64" s="159"/>
      <c r="BP64" s="159"/>
      <c r="BQ64" s="159"/>
      <c r="BR64" s="159"/>
      <c r="BS64" s="159"/>
      <c r="BT64" s="159"/>
      <c r="BU64" s="166"/>
    </row>
    <row r="65" spans="1:73">
      <c r="A65" s="241">
        <v>9</v>
      </c>
      <c r="B65" s="225"/>
      <c r="C65" s="225"/>
      <c r="D65" s="244"/>
      <c r="E65" s="225"/>
      <c r="F65" s="225"/>
      <c r="G65" s="225"/>
      <c r="H65" s="253"/>
      <c r="I65" s="253" t="str">
        <f t="shared" ref="I65" si="125">+IFERROR(VLOOKUP(H65,Probaiiidad,3,),"No Medida")</f>
        <v>No Medida</v>
      </c>
      <c r="J65" s="253" t="e">
        <f>+VLOOKUP(I65,NivelRieg,2,)</f>
        <v>#N/A</v>
      </c>
      <c r="K65" s="253"/>
      <c r="L65" s="253"/>
      <c r="M65" s="253"/>
      <c r="N65" s="253"/>
      <c r="O65" s="253"/>
      <c r="P65" s="253"/>
      <c r="Q65" s="253"/>
      <c r="R65" s="253"/>
      <c r="S65" s="253"/>
      <c r="T65" s="253"/>
      <c r="U65" s="253"/>
      <c r="V65" s="253"/>
      <c r="W65" s="253"/>
      <c r="X65" s="253"/>
      <c r="Y65" s="253"/>
      <c r="Z65" s="253"/>
      <c r="AA65" s="253"/>
      <c r="AB65" s="253"/>
      <c r="AC65" s="253"/>
      <c r="AD65" s="253">
        <f>+COUNTIF(K65:AC65,"Si")</f>
        <v>0</v>
      </c>
      <c r="AE65" s="253" t="str">
        <f>+IF(AD65&lt;6,"Moderado",IF(AD65&gt;11,"Catastrófico","Mayor"))</f>
        <v>Moderado</v>
      </c>
      <c r="AF65" s="225" t="str">
        <f>+IFERROR(VLOOKUP(_xlfn.CONCAT(I65,AE65),ZonaRiesg,2,FALSE),"No Medido")</f>
        <v>No Medido</v>
      </c>
      <c r="AG65" s="82" t="s">
        <v>84</v>
      </c>
      <c r="AH65" s="81"/>
      <c r="AI65" s="82"/>
      <c r="AJ65" s="83"/>
      <c r="AK65" s="83"/>
      <c r="AL65" s="83"/>
      <c r="AM65" s="83"/>
      <c r="AN65" s="83"/>
      <c r="AO65" s="83"/>
      <c r="AP65" s="83">
        <f t="shared" si="17"/>
        <v>0</v>
      </c>
      <c r="AQ65" s="83">
        <f t="shared" si="18"/>
        <v>0</v>
      </c>
      <c r="AR65" s="83">
        <f t="shared" si="19"/>
        <v>0</v>
      </c>
      <c r="AS65" s="83">
        <f t="shared" si="20"/>
        <v>0</v>
      </c>
      <c r="AT65" s="83">
        <f t="shared" si="21"/>
        <v>0</v>
      </c>
      <c r="AU65" s="83">
        <f t="shared" si="22"/>
        <v>0</v>
      </c>
      <c r="AV65" s="83">
        <f t="shared" si="23"/>
        <v>0</v>
      </c>
      <c r="AW65" s="84">
        <f t="shared" si="24"/>
        <v>0</v>
      </c>
      <c r="AX65" s="85" t="str">
        <f t="shared" si="13"/>
        <v>Débil</v>
      </c>
      <c r="AY65" s="86"/>
      <c r="AZ65" s="87" t="e">
        <f t="shared" si="81"/>
        <v>#N/A</v>
      </c>
      <c r="BA65" s="86" t="e">
        <f t="shared" si="14"/>
        <v>#N/A</v>
      </c>
      <c r="BB65" s="85" t="e">
        <f t="shared" si="82"/>
        <v>#N/A</v>
      </c>
      <c r="BC65" s="88" t="e">
        <f t="shared" si="83"/>
        <v>#N/A</v>
      </c>
      <c r="BD65" s="88" t="e">
        <f t="shared" si="84"/>
        <v>#N/A</v>
      </c>
      <c r="BE65" s="234" t="e">
        <f>+AVERAGE(BC65:BC69)</f>
        <v>#N/A</v>
      </c>
      <c r="BF65" s="227" t="e">
        <f t="shared" ref="BF65" si="126">+IF(BE65&lt;50,"Débil",IF(BE65=100,"Fuerte","Moderado"))</f>
        <v>#N/A</v>
      </c>
      <c r="BG65" s="227" t="e">
        <f t="shared" ref="BG65" si="127">+IF(BF65="Fuerte",2,IF(BF65="Moderado",1,0))</f>
        <v>#N/A</v>
      </c>
      <c r="BH65" s="227" t="e">
        <f t="shared" ref="BH65" si="128">+J65-BG65</f>
        <v>#N/A</v>
      </c>
      <c r="BI65" s="227" t="e">
        <f>+VLOOKUP(BH65,nuevaProb,2,)</f>
        <v>#N/A</v>
      </c>
      <c r="BJ65" s="225" t="str">
        <f t="shared" ref="BJ65" si="129">+AE65</f>
        <v>Moderado</v>
      </c>
      <c r="BK65" s="225" t="str">
        <f t="shared" ref="BK65" si="130">+_xlfn.CONCAT(I65,BJ65)</f>
        <v>No MedidaModerado</v>
      </c>
      <c r="BL65" s="227" t="e">
        <f>+VLOOKUP(BK65,categoria,2,)</f>
        <v>#N/A</v>
      </c>
      <c r="BM65" s="233" t="e">
        <f>+VLOOKUP(BL65,Control,2,)</f>
        <v>#N/A</v>
      </c>
      <c r="BN65" s="80"/>
      <c r="BO65" s="80"/>
      <c r="BP65" s="80"/>
      <c r="BQ65" s="80"/>
      <c r="BR65" s="80"/>
      <c r="BS65" s="80"/>
      <c r="BT65" s="80"/>
      <c r="BU65" s="89"/>
    </row>
    <row r="66" spans="1:73">
      <c r="A66" s="242"/>
      <c r="B66" s="226"/>
      <c r="C66" s="226"/>
      <c r="D66" s="256"/>
      <c r="E66" s="226"/>
      <c r="F66" s="226"/>
      <c r="G66" s="226"/>
      <c r="H66" s="254"/>
      <c r="I66" s="254"/>
      <c r="J66" s="254"/>
      <c r="K66" s="254"/>
      <c r="L66" s="254"/>
      <c r="M66" s="254"/>
      <c r="N66" s="254"/>
      <c r="O66" s="254"/>
      <c r="P66" s="254"/>
      <c r="Q66" s="254"/>
      <c r="R66" s="254"/>
      <c r="S66" s="254"/>
      <c r="T66" s="254"/>
      <c r="U66" s="254"/>
      <c r="V66" s="254"/>
      <c r="W66" s="254"/>
      <c r="X66" s="254"/>
      <c r="Y66" s="254"/>
      <c r="Z66" s="254"/>
      <c r="AA66" s="254"/>
      <c r="AB66" s="254"/>
      <c r="AC66" s="254"/>
      <c r="AD66" s="254"/>
      <c r="AE66" s="254"/>
      <c r="AF66" s="226"/>
      <c r="AG66" s="23" t="s">
        <v>85</v>
      </c>
      <c r="AH66" s="29"/>
      <c r="AI66" s="23"/>
      <c r="AJ66" s="57"/>
      <c r="AK66" s="57"/>
      <c r="AL66" s="57"/>
      <c r="AM66" s="57"/>
      <c r="AN66" s="57"/>
      <c r="AO66" s="57"/>
      <c r="AP66" s="57">
        <f t="shared" si="17"/>
        <v>0</v>
      </c>
      <c r="AQ66" s="57">
        <f t="shared" si="18"/>
        <v>0</v>
      </c>
      <c r="AR66" s="57">
        <f t="shared" si="19"/>
        <v>0</v>
      </c>
      <c r="AS66" s="57">
        <f t="shared" si="20"/>
        <v>0</v>
      </c>
      <c r="AT66" s="57">
        <f t="shared" si="21"/>
        <v>0</v>
      </c>
      <c r="AU66" s="57">
        <f t="shared" si="22"/>
        <v>0</v>
      </c>
      <c r="AV66" s="57">
        <f t="shared" si="23"/>
        <v>0</v>
      </c>
      <c r="AW66" s="32">
        <f t="shared" si="24"/>
        <v>0</v>
      </c>
      <c r="AX66" s="36" t="str">
        <f t="shared" si="13"/>
        <v>Débil</v>
      </c>
      <c r="AY66" s="43"/>
      <c r="AZ66" s="42" t="e">
        <f t="shared" si="81"/>
        <v>#N/A</v>
      </c>
      <c r="BA66" s="43" t="e">
        <f t="shared" si="14"/>
        <v>#N/A</v>
      </c>
      <c r="BB66" s="36" t="e">
        <f t="shared" si="82"/>
        <v>#N/A</v>
      </c>
      <c r="BC66" s="33" t="e">
        <f t="shared" si="83"/>
        <v>#N/A</v>
      </c>
      <c r="BD66" s="33" t="e">
        <f t="shared" si="84"/>
        <v>#N/A</v>
      </c>
      <c r="BE66" s="240"/>
      <c r="BF66" s="228"/>
      <c r="BG66" s="228"/>
      <c r="BH66" s="228"/>
      <c r="BI66" s="228"/>
      <c r="BJ66" s="226"/>
      <c r="BK66" s="226"/>
      <c r="BL66" s="228"/>
      <c r="BM66" s="239"/>
      <c r="BN66" s="24"/>
      <c r="BO66" s="24"/>
      <c r="BP66" s="24"/>
      <c r="BQ66" s="24"/>
      <c r="BR66" s="24"/>
      <c r="BS66" s="24"/>
      <c r="BT66" s="24"/>
      <c r="BU66" s="90"/>
    </row>
    <row r="67" spans="1:73">
      <c r="A67" s="242"/>
      <c r="B67" s="226"/>
      <c r="C67" s="226"/>
      <c r="D67" s="256"/>
      <c r="E67" s="226"/>
      <c r="F67" s="226"/>
      <c r="G67" s="226"/>
      <c r="H67" s="254"/>
      <c r="I67" s="254"/>
      <c r="J67" s="254"/>
      <c r="K67" s="254"/>
      <c r="L67" s="254"/>
      <c r="M67" s="254"/>
      <c r="N67" s="254"/>
      <c r="O67" s="254"/>
      <c r="P67" s="254"/>
      <c r="Q67" s="254"/>
      <c r="R67" s="254"/>
      <c r="S67" s="254"/>
      <c r="T67" s="254"/>
      <c r="U67" s="254"/>
      <c r="V67" s="254"/>
      <c r="W67" s="254"/>
      <c r="X67" s="254"/>
      <c r="Y67" s="254"/>
      <c r="Z67" s="254"/>
      <c r="AA67" s="254"/>
      <c r="AB67" s="254"/>
      <c r="AC67" s="254"/>
      <c r="AD67" s="254"/>
      <c r="AE67" s="254"/>
      <c r="AF67" s="226"/>
      <c r="AG67" s="23" t="s">
        <v>86</v>
      </c>
      <c r="AH67" s="29"/>
      <c r="AI67" s="23"/>
      <c r="AJ67" s="57"/>
      <c r="AK67" s="57"/>
      <c r="AL67" s="57"/>
      <c r="AM67" s="57"/>
      <c r="AN67" s="57"/>
      <c r="AO67" s="57"/>
      <c r="AP67" s="57">
        <f t="shared" si="17"/>
        <v>0</v>
      </c>
      <c r="AQ67" s="57">
        <f t="shared" si="18"/>
        <v>0</v>
      </c>
      <c r="AR67" s="57">
        <f t="shared" si="19"/>
        <v>0</v>
      </c>
      <c r="AS67" s="57">
        <f t="shared" si="20"/>
        <v>0</v>
      </c>
      <c r="AT67" s="57">
        <f t="shared" si="21"/>
        <v>0</v>
      </c>
      <c r="AU67" s="57">
        <f t="shared" si="22"/>
        <v>0</v>
      </c>
      <c r="AV67" s="57">
        <f t="shared" si="23"/>
        <v>0</v>
      </c>
      <c r="AW67" s="32">
        <f t="shared" si="24"/>
        <v>0</v>
      </c>
      <c r="AX67" s="36" t="str">
        <f t="shared" si="13"/>
        <v>Débil</v>
      </c>
      <c r="AY67" s="43"/>
      <c r="AZ67" s="42" t="e">
        <f t="shared" si="81"/>
        <v>#N/A</v>
      </c>
      <c r="BA67" s="43" t="e">
        <f t="shared" si="14"/>
        <v>#N/A</v>
      </c>
      <c r="BB67" s="36" t="e">
        <f t="shared" si="82"/>
        <v>#N/A</v>
      </c>
      <c r="BC67" s="33" t="e">
        <f t="shared" si="83"/>
        <v>#N/A</v>
      </c>
      <c r="BD67" s="33" t="e">
        <f t="shared" si="84"/>
        <v>#N/A</v>
      </c>
      <c r="BE67" s="240"/>
      <c r="BF67" s="228"/>
      <c r="BG67" s="228"/>
      <c r="BH67" s="228"/>
      <c r="BI67" s="228"/>
      <c r="BJ67" s="226"/>
      <c r="BK67" s="226"/>
      <c r="BL67" s="228"/>
      <c r="BM67" s="239"/>
      <c r="BN67" s="24"/>
      <c r="BO67" s="24"/>
      <c r="BP67" s="24"/>
      <c r="BQ67" s="24"/>
      <c r="BR67" s="24"/>
      <c r="BS67" s="24"/>
      <c r="BT67" s="24"/>
      <c r="BU67" s="90"/>
    </row>
    <row r="68" spans="1:73">
      <c r="A68" s="242"/>
      <c r="B68" s="226"/>
      <c r="C68" s="226"/>
      <c r="D68" s="256"/>
      <c r="E68" s="226"/>
      <c r="F68" s="226"/>
      <c r="G68" s="226"/>
      <c r="H68" s="254"/>
      <c r="I68" s="254"/>
      <c r="J68" s="254"/>
      <c r="K68" s="254"/>
      <c r="L68" s="254"/>
      <c r="M68" s="254"/>
      <c r="N68" s="254"/>
      <c r="O68" s="254"/>
      <c r="P68" s="254"/>
      <c r="Q68" s="254"/>
      <c r="R68" s="254"/>
      <c r="S68" s="254"/>
      <c r="T68" s="254"/>
      <c r="U68" s="254"/>
      <c r="V68" s="254"/>
      <c r="W68" s="254"/>
      <c r="X68" s="254"/>
      <c r="Y68" s="254"/>
      <c r="Z68" s="254"/>
      <c r="AA68" s="254"/>
      <c r="AB68" s="254"/>
      <c r="AC68" s="254"/>
      <c r="AD68" s="254"/>
      <c r="AE68" s="254"/>
      <c r="AF68" s="226"/>
      <c r="AG68" s="23" t="s">
        <v>87</v>
      </c>
      <c r="AH68" s="29"/>
      <c r="AI68" s="23"/>
      <c r="AJ68" s="57"/>
      <c r="AK68" s="57"/>
      <c r="AL68" s="57"/>
      <c r="AM68" s="57"/>
      <c r="AN68" s="57"/>
      <c r="AO68" s="57"/>
      <c r="AP68" s="57">
        <f t="shared" si="17"/>
        <v>0</v>
      </c>
      <c r="AQ68" s="57">
        <f t="shared" si="18"/>
        <v>0</v>
      </c>
      <c r="AR68" s="57">
        <f t="shared" si="19"/>
        <v>0</v>
      </c>
      <c r="AS68" s="57">
        <f t="shared" si="20"/>
        <v>0</v>
      </c>
      <c r="AT68" s="57">
        <f t="shared" si="21"/>
        <v>0</v>
      </c>
      <c r="AU68" s="57">
        <f t="shared" si="22"/>
        <v>0</v>
      </c>
      <c r="AV68" s="57">
        <f t="shared" si="23"/>
        <v>0</v>
      </c>
      <c r="AW68" s="32">
        <f t="shared" si="24"/>
        <v>0</v>
      </c>
      <c r="AX68" s="36" t="str">
        <f t="shared" si="13"/>
        <v>Débil</v>
      </c>
      <c r="AY68" s="43"/>
      <c r="AZ68" s="42" t="e">
        <f t="shared" si="81"/>
        <v>#N/A</v>
      </c>
      <c r="BA68" s="43" t="e">
        <f t="shared" si="14"/>
        <v>#N/A</v>
      </c>
      <c r="BB68" s="36" t="e">
        <f t="shared" si="82"/>
        <v>#N/A</v>
      </c>
      <c r="BC68" s="33" t="e">
        <f t="shared" si="83"/>
        <v>#N/A</v>
      </c>
      <c r="BD68" s="33" t="e">
        <f t="shared" si="84"/>
        <v>#N/A</v>
      </c>
      <c r="BE68" s="240"/>
      <c r="BF68" s="228"/>
      <c r="BG68" s="228"/>
      <c r="BH68" s="228"/>
      <c r="BI68" s="228"/>
      <c r="BJ68" s="226"/>
      <c r="BK68" s="226"/>
      <c r="BL68" s="228"/>
      <c r="BM68" s="239"/>
      <c r="BN68" s="24"/>
      <c r="BO68" s="24"/>
      <c r="BP68" s="24"/>
      <c r="BQ68" s="24"/>
      <c r="BR68" s="24"/>
      <c r="BS68" s="24"/>
      <c r="BT68" s="24"/>
      <c r="BU68" s="90"/>
    </row>
    <row r="69" spans="1:73" ht="15" thickBot="1">
      <c r="A69" s="243"/>
      <c r="B69" s="204"/>
      <c r="C69" s="204"/>
      <c r="D69" s="261"/>
      <c r="E69" s="204"/>
      <c r="F69" s="204"/>
      <c r="G69" s="204"/>
      <c r="H69" s="255"/>
      <c r="I69" s="255"/>
      <c r="J69" s="255"/>
      <c r="K69" s="255"/>
      <c r="L69" s="255"/>
      <c r="M69" s="255"/>
      <c r="N69" s="255"/>
      <c r="O69" s="255"/>
      <c r="P69" s="255"/>
      <c r="Q69" s="255"/>
      <c r="R69" s="255"/>
      <c r="S69" s="255"/>
      <c r="T69" s="255"/>
      <c r="U69" s="255"/>
      <c r="V69" s="255"/>
      <c r="W69" s="255"/>
      <c r="X69" s="255"/>
      <c r="Y69" s="255"/>
      <c r="Z69" s="255"/>
      <c r="AA69" s="255"/>
      <c r="AB69" s="255"/>
      <c r="AC69" s="255"/>
      <c r="AD69" s="255"/>
      <c r="AE69" s="255"/>
      <c r="AF69" s="204"/>
      <c r="AG69" s="95" t="s">
        <v>88</v>
      </c>
      <c r="AH69" s="94"/>
      <c r="AI69" s="95"/>
      <c r="AJ69" s="96"/>
      <c r="AK69" s="96"/>
      <c r="AL69" s="96"/>
      <c r="AM69" s="96"/>
      <c r="AN69" s="96"/>
      <c r="AO69" s="96"/>
      <c r="AP69" s="96">
        <f t="shared" si="17"/>
        <v>0</v>
      </c>
      <c r="AQ69" s="96">
        <f t="shared" si="18"/>
        <v>0</v>
      </c>
      <c r="AR69" s="96">
        <f t="shared" si="19"/>
        <v>0</v>
      </c>
      <c r="AS69" s="96">
        <f t="shared" si="20"/>
        <v>0</v>
      </c>
      <c r="AT69" s="96">
        <f t="shared" si="21"/>
        <v>0</v>
      </c>
      <c r="AU69" s="96">
        <f t="shared" si="22"/>
        <v>0</v>
      </c>
      <c r="AV69" s="96">
        <f t="shared" si="23"/>
        <v>0</v>
      </c>
      <c r="AW69" s="97">
        <f t="shared" si="24"/>
        <v>0</v>
      </c>
      <c r="AX69" s="98" t="str">
        <f t="shared" si="13"/>
        <v>Débil</v>
      </c>
      <c r="AY69" s="99"/>
      <c r="AZ69" s="98" t="e">
        <f t="shared" si="81"/>
        <v>#N/A</v>
      </c>
      <c r="BA69" s="99" t="e">
        <f t="shared" si="14"/>
        <v>#N/A</v>
      </c>
      <c r="BB69" s="98" t="e">
        <f t="shared" si="82"/>
        <v>#N/A</v>
      </c>
      <c r="BC69" s="99" t="e">
        <f t="shared" si="83"/>
        <v>#N/A</v>
      </c>
      <c r="BD69" s="99" t="e">
        <f t="shared" si="84"/>
        <v>#N/A</v>
      </c>
      <c r="BE69" s="206"/>
      <c r="BF69" s="202"/>
      <c r="BG69" s="202"/>
      <c r="BH69" s="202"/>
      <c r="BI69" s="202"/>
      <c r="BJ69" s="204"/>
      <c r="BK69" s="204"/>
      <c r="BL69" s="202"/>
      <c r="BM69" s="200"/>
      <c r="BN69" s="93"/>
      <c r="BO69" s="93"/>
      <c r="BP69" s="93"/>
      <c r="BQ69" s="93"/>
      <c r="BR69" s="93"/>
      <c r="BS69" s="93"/>
      <c r="BT69" s="93"/>
      <c r="BU69" s="100"/>
    </row>
    <row r="70" spans="1:73" s="78" customFormat="1">
      <c r="A70" s="241">
        <v>10</v>
      </c>
      <c r="B70" s="225"/>
      <c r="C70" s="225"/>
      <c r="D70" s="249"/>
      <c r="E70" s="219"/>
      <c r="F70" s="219"/>
      <c r="G70" s="219"/>
      <c r="H70" s="219"/>
      <c r="I70" s="219" t="str">
        <f t="shared" si="94"/>
        <v>No Medida</v>
      </c>
      <c r="J70" s="219" t="e">
        <f>+VLOOKUP(I70,NivelRieg,2,)</f>
        <v>#N/A</v>
      </c>
      <c r="K70" s="219"/>
      <c r="L70" s="219"/>
      <c r="M70" s="219"/>
      <c r="N70" s="219"/>
      <c r="O70" s="219"/>
      <c r="P70" s="219"/>
      <c r="Q70" s="219"/>
      <c r="R70" s="219"/>
      <c r="S70" s="219"/>
      <c r="T70" s="219"/>
      <c r="U70" s="219"/>
      <c r="V70" s="219"/>
      <c r="W70" s="219"/>
      <c r="X70" s="219"/>
      <c r="Y70" s="219"/>
      <c r="Z70" s="219"/>
      <c r="AA70" s="219"/>
      <c r="AB70" s="219"/>
      <c r="AC70" s="219"/>
      <c r="AD70" s="219">
        <f>+COUNTIF(K70:AC70,"Si")</f>
        <v>0</v>
      </c>
      <c r="AE70" s="219" t="str">
        <f>+IF(AD70&lt;6,"Moderado",IF(AD70&gt;11,"Catastrófico","Mayor"))</f>
        <v>Moderado</v>
      </c>
      <c r="AF70" s="219" t="str">
        <f>+IFERROR(VLOOKUP(_xlfn.CONCAT(I70,AE70),ZonaRiesg,2,FALSE),"No Medido")</f>
        <v>No Medido</v>
      </c>
      <c r="AG70" s="151" t="s">
        <v>84</v>
      </c>
      <c r="AH70" s="150"/>
      <c r="AI70" s="151"/>
      <c r="AJ70" s="152"/>
      <c r="AK70" s="152"/>
      <c r="AL70" s="152"/>
      <c r="AM70" s="152"/>
      <c r="AN70" s="152"/>
      <c r="AO70" s="152"/>
      <c r="AP70" s="152">
        <f t="shared" si="17"/>
        <v>0</v>
      </c>
      <c r="AQ70" s="152">
        <f t="shared" si="18"/>
        <v>0</v>
      </c>
      <c r="AR70" s="152">
        <f t="shared" si="19"/>
        <v>0</v>
      </c>
      <c r="AS70" s="152">
        <f t="shared" si="20"/>
        <v>0</v>
      </c>
      <c r="AT70" s="152">
        <f t="shared" si="21"/>
        <v>0</v>
      </c>
      <c r="AU70" s="152">
        <f t="shared" si="22"/>
        <v>0</v>
      </c>
      <c r="AV70" s="152">
        <f t="shared" si="23"/>
        <v>0</v>
      </c>
      <c r="AW70" s="153">
        <f t="shared" si="24"/>
        <v>0</v>
      </c>
      <c r="AX70" s="154" t="str">
        <f t="shared" si="13"/>
        <v>Débil</v>
      </c>
      <c r="AY70" s="155"/>
      <c r="AZ70" s="156" t="e">
        <f t="shared" si="81"/>
        <v>#N/A</v>
      </c>
      <c r="BA70" s="155" t="e">
        <f t="shared" si="14"/>
        <v>#N/A</v>
      </c>
      <c r="BB70" s="154" t="e">
        <f t="shared" si="82"/>
        <v>#N/A</v>
      </c>
      <c r="BC70" s="157" t="e">
        <f t="shared" si="83"/>
        <v>#N/A</v>
      </c>
      <c r="BD70" s="157" t="e">
        <f t="shared" si="84"/>
        <v>#N/A</v>
      </c>
      <c r="BE70" s="222" t="e">
        <f>+AVERAGE(BC70:BC72)</f>
        <v>#N/A</v>
      </c>
      <c r="BF70" s="216" t="e">
        <f>+IF(BE70&lt;50,"Débil",IF(BE70=100,"Fuerte","Moderado"))</f>
        <v>#N/A</v>
      </c>
      <c r="BG70" s="216" t="e">
        <f>+IF(BF70="Fuerte",2,IF(BF70="Moderado",1,0))</f>
        <v>#N/A</v>
      </c>
      <c r="BH70" s="216" t="e">
        <f>+J71-BG70</f>
        <v>#N/A</v>
      </c>
      <c r="BI70" s="216" t="e">
        <f>+VLOOKUP(BH70,nuevaProb,2,)</f>
        <v>#N/A</v>
      </c>
      <c r="BJ70" s="219" t="str">
        <f>+AE70</f>
        <v>Moderado</v>
      </c>
      <c r="BK70" s="219" t="str">
        <f>+_xlfn.CONCAT(I70,BJ70)</f>
        <v>No MedidaModerado</v>
      </c>
      <c r="BL70" s="216" t="e">
        <f>+VLOOKUP(BK70,categoria,2,)</f>
        <v>#N/A</v>
      </c>
      <c r="BM70" s="213" t="e">
        <f>+VLOOKUP(BL70,Control,2,)</f>
        <v>#N/A</v>
      </c>
      <c r="BN70" s="149"/>
      <c r="BO70" s="149"/>
      <c r="BP70" s="149"/>
      <c r="BQ70" s="149"/>
      <c r="BR70" s="149"/>
      <c r="BS70" s="149"/>
      <c r="BT70" s="149"/>
      <c r="BU70" s="158"/>
    </row>
    <row r="71" spans="1:73" s="78" customFormat="1">
      <c r="A71" s="242"/>
      <c r="B71" s="226"/>
      <c r="C71" s="226"/>
      <c r="D71" s="248"/>
      <c r="E71" s="220"/>
      <c r="F71" s="220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0"/>
      <c r="R71" s="220"/>
      <c r="S71" s="220"/>
      <c r="T71" s="220"/>
      <c r="U71" s="220"/>
      <c r="V71" s="220"/>
      <c r="W71" s="220"/>
      <c r="X71" s="220"/>
      <c r="Y71" s="220"/>
      <c r="Z71" s="220"/>
      <c r="AA71" s="220"/>
      <c r="AB71" s="220"/>
      <c r="AC71" s="220"/>
      <c r="AD71" s="220"/>
      <c r="AE71" s="220"/>
      <c r="AF71" s="220"/>
      <c r="AG71" s="64" t="s">
        <v>85</v>
      </c>
      <c r="AH71" s="63"/>
      <c r="AI71" s="64"/>
      <c r="AJ71" s="68"/>
      <c r="AK71" s="68"/>
      <c r="AL71" s="68"/>
      <c r="AM71" s="68"/>
      <c r="AN71" s="68"/>
      <c r="AO71" s="68"/>
      <c r="AP71" s="68">
        <f t="shared" si="17"/>
        <v>0</v>
      </c>
      <c r="AQ71" s="68">
        <f t="shared" si="18"/>
        <v>0</v>
      </c>
      <c r="AR71" s="68">
        <f t="shared" si="19"/>
        <v>0</v>
      </c>
      <c r="AS71" s="68">
        <f t="shared" si="20"/>
        <v>0</v>
      </c>
      <c r="AT71" s="68">
        <f t="shared" si="21"/>
        <v>0</v>
      </c>
      <c r="AU71" s="68">
        <f t="shared" si="22"/>
        <v>0</v>
      </c>
      <c r="AV71" s="68">
        <f t="shared" si="23"/>
        <v>0</v>
      </c>
      <c r="AW71" s="69">
        <f t="shared" si="24"/>
        <v>0</v>
      </c>
      <c r="AX71" s="70" t="str">
        <f t="shared" si="13"/>
        <v>Débil</v>
      </c>
      <c r="AY71" s="71"/>
      <c r="AZ71" s="72" t="e">
        <f t="shared" si="81"/>
        <v>#N/A</v>
      </c>
      <c r="BA71" s="71" t="e">
        <f t="shared" si="14"/>
        <v>#N/A</v>
      </c>
      <c r="BB71" s="70" t="e">
        <f t="shared" si="82"/>
        <v>#N/A</v>
      </c>
      <c r="BC71" s="73" t="e">
        <f t="shared" si="83"/>
        <v>#N/A</v>
      </c>
      <c r="BD71" s="73" t="e">
        <f t="shared" si="84"/>
        <v>#N/A</v>
      </c>
      <c r="BE71" s="223"/>
      <c r="BF71" s="217"/>
      <c r="BG71" s="217"/>
      <c r="BH71" s="217"/>
      <c r="BI71" s="217"/>
      <c r="BJ71" s="220"/>
      <c r="BK71" s="220"/>
      <c r="BL71" s="217"/>
      <c r="BM71" s="214"/>
      <c r="BN71" s="65"/>
      <c r="BO71" s="65"/>
      <c r="BP71" s="65"/>
      <c r="BQ71" s="65"/>
      <c r="BR71" s="65"/>
      <c r="BS71" s="65"/>
      <c r="BT71" s="65"/>
      <c r="BU71" s="144"/>
    </row>
    <row r="72" spans="1:73" s="78" customFormat="1" ht="15" thickBot="1">
      <c r="A72" s="242"/>
      <c r="B72" s="226"/>
      <c r="C72" s="226"/>
      <c r="D72" s="250"/>
      <c r="E72" s="221"/>
      <c r="F72" s="221"/>
      <c r="G72" s="221"/>
      <c r="H72" s="221"/>
      <c r="I72" s="221"/>
      <c r="J72" s="221"/>
      <c r="K72" s="221"/>
      <c r="L72" s="221"/>
      <c r="M72" s="221"/>
      <c r="N72" s="221"/>
      <c r="O72" s="221"/>
      <c r="P72" s="221"/>
      <c r="Q72" s="221"/>
      <c r="R72" s="221"/>
      <c r="S72" s="221"/>
      <c r="T72" s="221"/>
      <c r="U72" s="221"/>
      <c r="V72" s="221"/>
      <c r="W72" s="221"/>
      <c r="X72" s="221"/>
      <c r="Y72" s="221"/>
      <c r="Z72" s="221"/>
      <c r="AA72" s="221"/>
      <c r="AB72" s="221"/>
      <c r="AC72" s="221"/>
      <c r="AD72" s="221"/>
      <c r="AE72" s="221"/>
      <c r="AF72" s="352"/>
      <c r="AG72" s="64" t="s">
        <v>86</v>
      </c>
      <c r="AH72" s="63"/>
      <c r="AI72" s="64"/>
      <c r="AJ72" s="68"/>
      <c r="AK72" s="68"/>
      <c r="AL72" s="68"/>
      <c r="AM72" s="68"/>
      <c r="AN72" s="68"/>
      <c r="AO72" s="68"/>
      <c r="AP72" s="68">
        <f t="shared" si="17"/>
        <v>0</v>
      </c>
      <c r="AQ72" s="68">
        <f t="shared" si="18"/>
        <v>0</v>
      </c>
      <c r="AR72" s="68">
        <f t="shared" si="19"/>
        <v>0</v>
      </c>
      <c r="AS72" s="68">
        <f t="shared" si="20"/>
        <v>0</v>
      </c>
      <c r="AT72" s="68">
        <f t="shared" si="21"/>
        <v>0</v>
      </c>
      <c r="AU72" s="68">
        <f t="shared" si="22"/>
        <v>0</v>
      </c>
      <c r="AV72" s="68">
        <f t="shared" si="23"/>
        <v>0</v>
      </c>
      <c r="AW72" s="69">
        <f t="shared" si="24"/>
        <v>0</v>
      </c>
      <c r="AX72" s="70" t="str">
        <f t="shared" si="13"/>
        <v>Débil</v>
      </c>
      <c r="AY72" s="71"/>
      <c r="AZ72" s="72" t="e">
        <f t="shared" si="81"/>
        <v>#N/A</v>
      </c>
      <c r="BA72" s="71" t="e">
        <f t="shared" si="14"/>
        <v>#N/A</v>
      </c>
      <c r="BB72" s="70" t="e">
        <f t="shared" si="82"/>
        <v>#N/A</v>
      </c>
      <c r="BC72" s="73" t="e">
        <f t="shared" si="83"/>
        <v>#N/A</v>
      </c>
      <c r="BD72" s="73" t="e">
        <f t="shared" si="84"/>
        <v>#N/A</v>
      </c>
      <c r="BE72" s="224"/>
      <c r="BF72" s="218"/>
      <c r="BG72" s="218"/>
      <c r="BH72" s="218"/>
      <c r="BI72" s="218"/>
      <c r="BJ72" s="221"/>
      <c r="BK72" s="221"/>
      <c r="BL72" s="218"/>
      <c r="BM72" s="215"/>
      <c r="BN72" s="65"/>
      <c r="BO72" s="65"/>
      <c r="BP72" s="65"/>
      <c r="BQ72" s="65"/>
      <c r="BR72" s="65"/>
      <c r="BS72" s="65"/>
      <c r="BT72" s="65"/>
      <c r="BU72" s="144"/>
    </row>
    <row r="73" spans="1:73">
      <c r="A73" s="242"/>
      <c r="B73" s="226"/>
      <c r="C73" s="226"/>
      <c r="D73" s="260"/>
      <c r="E73" s="203"/>
      <c r="F73" s="203"/>
      <c r="G73" s="203"/>
      <c r="H73" s="332"/>
      <c r="I73" s="332" t="str">
        <f t="shared" si="94"/>
        <v>No Medida</v>
      </c>
      <c r="J73" s="332" t="e">
        <f>+VLOOKUP(I73,NivelRieg,2,)</f>
        <v>#N/A</v>
      </c>
      <c r="K73" s="332"/>
      <c r="L73" s="332"/>
      <c r="M73" s="332"/>
      <c r="N73" s="332"/>
      <c r="O73" s="332"/>
      <c r="P73" s="332"/>
      <c r="Q73" s="332"/>
      <c r="R73" s="332"/>
      <c r="S73" s="332"/>
      <c r="T73" s="332"/>
      <c r="U73" s="332"/>
      <c r="V73" s="332"/>
      <c r="W73" s="332"/>
      <c r="X73" s="332"/>
      <c r="Y73" s="332"/>
      <c r="Z73" s="332"/>
      <c r="AA73" s="332"/>
      <c r="AB73" s="332"/>
      <c r="AC73" s="332"/>
      <c r="AD73" s="332">
        <f>+COUNTIF(K73:AC73,"Si")</f>
        <v>0</v>
      </c>
      <c r="AE73" s="332" t="str">
        <f>+IF(AD73&lt;6,"Moderado",IF(AD73&gt;11,"Catastrófico","Mayor"))</f>
        <v>Moderado</v>
      </c>
      <c r="AF73" s="332" t="str">
        <f>+IFERROR(VLOOKUP(_xlfn.CONCAT(I73,AE73),ZonaRiesg,2,FALSE),"No Medido")</f>
        <v>No Medido</v>
      </c>
      <c r="AG73" s="23" t="s">
        <v>84</v>
      </c>
      <c r="AH73" s="29"/>
      <c r="AI73" s="23"/>
      <c r="AJ73" s="57"/>
      <c r="AK73" s="57"/>
      <c r="AL73" s="57"/>
      <c r="AM73" s="57"/>
      <c r="AN73" s="57"/>
      <c r="AO73" s="57"/>
      <c r="AP73" s="57">
        <f t="shared" si="17"/>
        <v>0</v>
      </c>
      <c r="AQ73" s="57">
        <f t="shared" si="18"/>
        <v>0</v>
      </c>
      <c r="AR73" s="57">
        <f t="shared" si="19"/>
        <v>0</v>
      </c>
      <c r="AS73" s="57">
        <f t="shared" si="20"/>
        <v>0</v>
      </c>
      <c r="AT73" s="57">
        <f t="shared" si="21"/>
        <v>0</v>
      </c>
      <c r="AU73" s="57">
        <f t="shared" si="22"/>
        <v>0</v>
      </c>
      <c r="AV73" s="57">
        <f t="shared" si="23"/>
        <v>0</v>
      </c>
      <c r="AW73" s="32">
        <f t="shared" si="24"/>
        <v>0</v>
      </c>
      <c r="AX73" s="36" t="str">
        <f t="shared" si="13"/>
        <v>Débil</v>
      </c>
      <c r="AY73" s="43"/>
      <c r="AZ73" s="42" t="e">
        <f t="shared" ref="AZ73:AZ104" si="131">+VLOOKUP(AY73,ejecucion,2,)</f>
        <v>#N/A</v>
      </c>
      <c r="BA73" s="43" t="e">
        <f t="shared" si="14"/>
        <v>#N/A</v>
      </c>
      <c r="BB73" s="36" t="e">
        <f t="shared" ref="BB73:BB104" si="132">+VLOOKUP(BA73,solidez,2,)</f>
        <v>#N/A</v>
      </c>
      <c r="BC73" s="33" t="e">
        <f t="shared" ref="BC73:BC104" si="133">+VLOOKUP(BB73,Resultado,2,)</f>
        <v>#N/A</v>
      </c>
      <c r="BD73" s="33" t="e">
        <f t="shared" ref="BD73:BD104" si="134">+VLOOKUP(BA73,Solidez2,3,)</f>
        <v>#N/A</v>
      </c>
      <c r="BE73" s="205" t="e">
        <f>+AVERAGE(BC73:BC75)</f>
        <v>#N/A</v>
      </c>
      <c r="BF73" s="201" t="e">
        <f t="shared" ref="BF73" si="135">+IF(BE73&lt;50,"Débil",IF(BE73=100,"Fuerte","Moderado"))</f>
        <v>#N/A</v>
      </c>
      <c r="BG73" s="201" t="e">
        <f t="shared" ref="BG73" si="136">+IF(BF73="Fuerte",2,IF(BF73="Moderado",1,0))</f>
        <v>#N/A</v>
      </c>
      <c r="BH73" s="201" t="e">
        <f t="shared" ref="BH73" si="137">+J73-BG73</f>
        <v>#N/A</v>
      </c>
      <c r="BI73" s="201" t="e">
        <f>+VLOOKUP(BH73,nuevaProb,2,)</f>
        <v>#N/A</v>
      </c>
      <c r="BJ73" s="203" t="str">
        <f t="shared" ref="BJ73" si="138">+AE73</f>
        <v>Moderado</v>
      </c>
      <c r="BK73" s="203" t="str">
        <f t="shared" ref="BK73" si="139">+_xlfn.CONCAT(I73,BJ73)</f>
        <v>No MedidaModerado</v>
      </c>
      <c r="BL73" s="201" t="e">
        <f>+VLOOKUP(BK73,categoria,2,)</f>
        <v>#N/A</v>
      </c>
      <c r="BM73" s="199" t="e">
        <f>+VLOOKUP(BL73,Control,2,)</f>
        <v>#N/A</v>
      </c>
      <c r="BN73" s="24"/>
      <c r="BO73" s="24"/>
      <c r="BP73" s="24"/>
      <c r="BQ73" s="24"/>
      <c r="BR73" s="24"/>
      <c r="BS73" s="24"/>
      <c r="BT73" s="24"/>
      <c r="BU73" s="90"/>
    </row>
    <row r="74" spans="1:73">
      <c r="A74" s="242"/>
      <c r="B74" s="226"/>
      <c r="C74" s="226"/>
      <c r="D74" s="256"/>
      <c r="E74" s="226"/>
      <c r="F74" s="226"/>
      <c r="G74" s="226"/>
      <c r="H74" s="226"/>
      <c r="I74" s="226"/>
      <c r="J74" s="226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6"/>
      <c r="X74" s="226"/>
      <c r="Y74" s="226"/>
      <c r="Z74" s="226"/>
      <c r="AA74" s="226"/>
      <c r="AB74" s="226"/>
      <c r="AC74" s="226"/>
      <c r="AD74" s="226"/>
      <c r="AE74" s="226"/>
      <c r="AF74" s="226"/>
      <c r="AG74" s="23" t="s">
        <v>85</v>
      </c>
      <c r="AH74" s="29"/>
      <c r="AI74" s="23"/>
      <c r="AJ74" s="57"/>
      <c r="AK74" s="57"/>
      <c r="AL74" s="57"/>
      <c r="AM74" s="57"/>
      <c r="AN74" s="57"/>
      <c r="AO74" s="57"/>
      <c r="AP74" s="57">
        <f t="shared" si="17"/>
        <v>0</v>
      </c>
      <c r="AQ74" s="57">
        <f t="shared" si="18"/>
        <v>0</v>
      </c>
      <c r="AR74" s="57">
        <f t="shared" si="19"/>
        <v>0</v>
      </c>
      <c r="AS74" s="57">
        <f t="shared" si="20"/>
        <v>0</v>
      </c>
      <c r="AT74" s="57">
        <f t="shared" si="21"/>
        <v>0</v>
      </c>
      <c r="AU74" s="57">
        <f t="shared" si="22"/>
        <v>0</v>
      </c>
      <c r="AV74" s="57">
        <f t="shared" si="23"/>
        <v>0</v>
      </c>
      <c r="AW74" s="32">
        <f t="shared" si="24"/>
        <v>0</v>
      </c>
      <c r="AX74" s="36" t="str">
        <f t="shared" ref="AX74:AX124" si="140">+IF(AW74&lt;=85,"Débil",IF(AW74&gt;=96,"Fuerte","Moderado"))</f>
        <v>Débil</v>
      </c>
      <c r="AY74" s="43"/>
      <c r="AZ74" s="42" t="e">
        <f t="shared" si="131"/>
        <v>#N/A</v>
      </c>
      <c r="BA74" s="43" t="e">
        <f t="shared" ref="BA74:BA124" si="141">+_xlfn.CONCAT(AX74,AZ74)</f>
        <v>#N/A</v>
      </c>
      <c r="BB74" s="36" t="e">
        <f t="shared" si="132"/>
        <v>#N/A</v>
      </c>
      <c r="BC74" s="33" t="e">
        <f t="shared" si="133"/>
        <v>#N/A</v>
      </c>
      <c r="BD74" s="33" t="e">
        <f t="shared" si="134"/>
        <v>#N/A</v>
      </c>
      <c r="BE74" s="240"/>
      <c r="BF74" s="228"/>
      <c r="BG74" s="228"/>
      <c r="BH74" s="228"/>
      <c r="BI74" s="228"/>
      <c r="BJ74" s="226"/>
      <c r="BK74" s="226"/>
      <c r="BL74" s="228"/>
      <c r="BM74" s="239"/>
      <c r="BN74" s="24"/>
      <c r="BO74" s="24"/>
      <c r="BP74" s="24"/>
      <c r="BQ74" s="24"/>
      <c r="BR74" s="24"/>
      <c r="BS74" s="24"/>
      <c r="BT74" s="24"/>
      <c r="BU74" s="90"/>
    </row>
    <row r="75" spans="1:73" ht="15" thickBot="1">
      <c r="A75" s="242"/>
      <c r="B75" s="226"/>
      <c r="C75" s="226"/>
      <c r="D75" s="245"/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11"/>
      <c r="R75" s="211"/>
      <c r="S75" s="211"/>
      <c r="T75" s="211"/>
      <c r="U75" s="211"/>
      <c r="V75" s="211"/>
      <c r="W75" s="211"/>
      <c r="X75" s="211"/>
      <c r="Y75" s="211"/>
      <c r="Z75" s="211"/>
      <c r="AA75" s="211"/>
      <c r="AB75" s="211"/>
      <c r="AC75" s="211"/>
      <c r="AD75" s="211"/>
      <c r="AE75" s="211"/>
      <c r="AF75" s="284"/>
      <c r="AG75" s="23" t="s">
        <v>86</v>
      </c>
      <c r="AH75" s="29"/>
      <c r="AI75" s="23"/>
      <c r="AJ75" s="57"/>
      <c r="AK75" s="57"/>
      <c r="AL75" s="57"/>
      <c r="AM75" s="57"/>
      <c r="AN75" s="57"/>
      <c r="AO75" s="57"/>
      <c r="AP75" s="57">
        <f t="shared" si="17"/>
        <v>0</v>
      </c>
      <c r="AQ75" s="57">
        <f t="shared" si="18"/>
        <v>0</v>
      </c>
      <c r="AR75" s="57">
        <f t="shared" si="19"/>
        <v>0</v>
      </c>
      <c r="AS75" s="57">
        <f t="shared" si="20"/>
        <v>0</v>
      </c>
      <c r="AT75" s="57">
        <f t="shared" si="21"/>
        <v>0</v>
      </c>
      <c r="AU75" s="57">
        <f t="shared" si="22"/>
        <v>0</v>
      </c>
      <c r="AV75" s="57">
        <f t="shared" si="23"/>
        <v>0</v>
      </c>
      <c r="AW75" s="32">
        <f t="shared" si="24"/>
        <v>0</v>
      </c>
      <c r="AX75" s="36" t="str">
        <f t="shared" si="140"/>
        <v>Débil</v>
      </c>
      <c r="AY75" s="43"/>
      <c r="AZ75" s="42" t="e">
        <f t="shared" si="131"/>
        <v>#N/A</v>
      </c>
      <c r="BA75" s="43" t="e">
        <f t="shared" si="141"/>
        <v>#N/A</v>
      </c>
      <c r="BB75" s="36" t="e">
        <f t="shared" si="132"/>
        <v>#N/A</v>
      </c>
      <c r="BC75" s="33" t="e">
        <f t="shared" si="133"/>
        <v>#N/A</v>
      </c>
      <c r="BD75" s="33" t="e">
        <f t="shared" si="134"/>
        <v>#N/A</v>
      </c>
      <c r="BE75" s="212"/>
      <c r="BF75" s="210"/>
      <c r="BG75" s="210"/>
      <c r="BH75" s="210"/>
      <c r="BI75" s="210"/>
      <c r="BJ75" s="211"/>
      <c r="BK75" s="211"/>
      <c r="BL75" s="210"/>
      <c r="BM75" s="209"/>
      <c r="BN75" s="24"/>
      <c r="BO75" s="24"/>
      <c r="BP75" s="24"/>
      <c r="BQ75" s="24"/>
      <c r="BR75" s="24"/>
      <c r="BS75" s="24"/>
      <c r="BT75" s="24"/>
      <c r="BU75" s="90"/>
    </row>
    <row r="76" spans="1:73" s="28" customFormat="1">
      <c r="A76" s="242"/>
      <c r="B76" s="226"/>
      <c r="C76" s="226"/>
      <c r="D76" s="265"/>
      <c r="E76" s="257"/>
      <c r="F76" s="257"/>
      <c r="G76" s="257"/>
      <c r="H76" s="331"/>
      <c r="I76" s="331" t="str">
        <f t="shared" ref="I76:I103" si="142">+IFERROR(VLOOKUP(H76,Probaiiidad,3,),"No Medida")</f>
        <v>No Medida</v>
      </c>
      <c r="J76" s="331" t="e">
        <f>+VLOOKUP(I76,NivelRieg,2,)</f>
        <v>#N/A</v>
      </c>
      <c r="K76" s="331"/>
      <c r="L76" s="331"/>
      <c r="M76" s="331"/>
      <c r="N76" s="331"/>
      <c r="O76" s="331"/>
      <c r="P76" s="331"/>
      <c r="Q76" s="331"/>
      <c r="R76" s="331"/>
      <c r="S76" s="331"/>
      <c r="T76" s="331"/>
      <c r="U76" s="331"/>
      <c r="V76" s="331"/>
      <c r="W76" s="331"/>
      <c r="X76" s="331"/>
      <c r="Y76" s="331"/>
      <c r="Z76" s="331"/>
      <c r="AA76" s="331"/>
      <c r="AB76" s="331"/>
      <c r="AC76" s="331"/>
      <c r="AD76" s="331">
        <f>+COUNTIF(K76:AC76,"Si")</f>
        <v>0</v>
      </c>
      <c r="AE76" s="331" t="str">
        <f>+IF(AD76&lt;6,"Moderado",IF(AD76&gt;11,"Catastrófico","Mayor"))</f>
        <v>Moderado</v>
      </c>
      <c r="AF76" s="331" t="str">
        <f>+IFERROR(VLOOKUP(_xlfn.CONCAT(I76,AE76),ZonaRiesg,2,FALSE),"No Medido")</f>
        <v>No Medido</v>
      </c>
      <c r="AG76" s="37" t="s">
        <v>84</v>
      </c>
      <c r="AH76" s="62"/>
      <c r="AI76" s="37"/>
      <c r="AJ76" s="34"/>
      <c r="AK76" s="34"/>
      <c r="AL76" s="34"/>
      <c r="AM76" s="34"/>
      <c r="AN76" s="34"/>
      <c r="AO76" s="34"/>
      <c r="AP76" s="34">
        <f t="shared" si="17"/>
        <v>0</v>
      </c>
      <c r="AQ76" s="34">
        <f t="shared" si="18"/>
        <v>0</v>
      </c>
      <c r="AR76" s="34">
        <f t="shared" si="19"/>
        <v>0</v>
      </c>
      <c r="AS76" s="34">
        <f t="shared" si="20"/>
        <v>0</v>
      </c>
      <c r="AT76" s="34">
        <f t="shared" si="21"/>
        <v>0</v>
      </c>
      <c r="AU76" s="34">
        <f t="shared" si="22"/>
        <v>0</v>
      </c>
      <c r="AV76" s="34">
        <f t="shared" si="23"/>
        <v>0</v>
      </c>
      <c r="AW76" s="38">
        <f t="shared" si="24"/>
        <v>0</v>
      </c>
      <c r="AX76" s="39" t="str">
        <f t="shared" si="140"/>
        <v>Débil</v>
      </c>
      <c r="AY76" s="61"/>
      <c r="AZ76" s="45" t="e">
        <f t="shared" si="131"/>
        <v>#N/A</v>
      </c>
      <c r="BA76" s="61" t="e">
        <f t="shared" si="141"/>
        <v>#N/A</v>
      </c>
      <c r="BB76" s="39" t="e">
        <f t="shared" si="132"/>
        <v>#N/A</v>
      </c>
      <c r="BC76" s="40" t="e">
        <f t="shared" si="133"/>
        <v>#N/A</v>
      </c>
      <c r="BD76" s="40" t="e">
        <f t="shared" si="134"/>
        <v>#N/A</v>
      </c>
      <c r="BE76" s="287" t="e">
        <f>+AVERAGE(BC77:BC78)</f>
        <v>#N/A</v>
      </c>
      <c r="BF76" s="289" t="e">
        <f>+IF(BE76&lt;50,"Débil",IF(BE76=100,"Fuerte","Moderado"))</f>
        <v>#N/A</v>
      </c>
      <c r="BG76" s="289" t="e">
        <f>+IF(BF76="Fuerte",2,IF(BF76="Moderado",1,0))</f>
        <v>#N/A</v>
      </c>
      <c r="BH76" s="289" t="e">
        <f>+J77-BG76</f>
        <v>#N/A</v>
      </c>
      <c r="BI76" s="368" t="e">
        <f>+VLOOKUP(BH76,nuevaProb,2,)</f>
        <v>#N/A</v>
      </c>
      <c r="BJ76" s="371" t="str">
        <f>+AE76</f>
        <v>Moderado</v>
      </c>
      <c r="BK76" s="371" t="str">
        <f>+_xlfn.CONCAT(I76,BJ76)</f>
        <v>No MedidaModerado</v>
      </c>
      <c r="BL76" s="368" t="e">
        <f>+VLOOKUP(BK76,categoria,2,)</f>
        <v>#N/A</v>
      </c>
      <c r="BM76" s="365" t="e">
        <f>+VLOOKUP(BL76,Control,2,)</f>
        <v>#N/A</v>
      </c>
      <c r="BN76" s="26"/>
      <c r="BO76" s="26"/>
      <c r="BP76" s="26"/>
      <c r="BQ76" s="26"/>
      <c r="BR76" s="26"/>
      <c r="BS76" s="26"/>
      <c r="BT76" s="26"/>
      <c r="BU76" s="91"/>
    </row>
    <row r="77" spans="1:73" s="28" customFormat="1">
      <c r="A77" s="242"/>
      <c r="B77" s="226"/>
      <c r="C77" s="226"/>
      <c r="D77" s="266"/>
      <c r="E77" s="258"/>
      <c r="F77" s="258"/>
      <c r="G77" s="258"/>
      <c r="H77" s="258"/>
      <c r="I77" s="258"/>
      <c r="J77" s="258"/>
      <c r="K77" s="258"/>
      <c r="L77" s="258"/>
      <c r="M77" s="258"/>
      <c r="N77" s="258"/>
      <c r="O77" s="258"/>
      <c r="P77" s="258"/>
      <c r="Q77" s="258"/>
      <c r="R77" s="258"/>
      <c r="S77" s="258"/>
      <c r="T77" s="258"/>
      <c r="U77" s="258"/>
      <c r="V77" s="258"/>
      <c r="W77" s="258"/>
      <c r="X77" s="258"/>
      <c r="Y77" s="258"/>
      <c r="Z77" s="258"/>
      <c r="AA77" s="258"/>
      <c r="AB77" s="258"/>
      <c r="AC77" s="258"/>
      <c r="AD77" s="258"/>
      <c r="AE77" s="258"/>
      <c r="AF77" s="258"/>
      <c r="AG77" s="37" t="s">
        <v>85</v>
      </c>
      <c r="AH77" s="62"/>
      <c r="AI77" s="37"/>
      <c r="AJ77" s="34"/>
      <c r="AK77" s="34"/>
      <c r="AL77" s="34"/>
      <c r="AM77" s="34"/>
      <c r="AN77" s="34"/>
      <c r="AO77" s="34"/>
      <c r="AP77" s="34">
        <f t="shared" ref="AP77:AP124" si="143">+IF(AI77="Asignado",15,0)</f>
        <v>0</v>
      </c>
      <c r="AQ77" s="34">
        <f t="shared" ref="AQ77:AQ124" si="144">+IF(AJ77="Adecuado",15,0)</f>
        <v>0</v>
      </c>
      <c r="AR77" s="34">
        <f t="shared" ref="AR77:AR124" si="145">+IF(AK77="Oportuna",15,0)</f>
        <v>0</v>
      </c>
      <c r="AS77" s="34">
        <f t="shared" ref="AS77:AS124" si="146">+IF(AL77="Prevenir",15,IF(AL77="Detectar",10,0))</f>
        <v>0</v>
      </c>
      <c r="AT77" s="34">
        <f t="shared" ref="AT77:AT124" si="147">+IF(AM77="Confiable",15,0)</f>
        <v>0</v>
      </c>
      <c r="AU77" s="34">
        <f t="shared" ref="AU77:AU124" si="148">+IF(AN77="Se investigan y resuelven oportunamente",15,0)</f>
        <v>0</v>
      </c>
      <c r="AV77" s="34">
        <f t="shared" ref="AV77:AV124" si="149">+IF(AO77="Completa",15,IF(AO77="Incompleta",5,0))</f>
        <v>0</v>
      </c>
      <c r="AW77" s="38">
        <f t="shared" ref="AW77:AW124" si="150">+(AVERAGE(AP77:AV77)/15)*100</f>
        <v>0</v>
      </c>
      <c r="AX77" s="39" t="str">
        <f t="shared" si="140"/>
        <v>Débil</v>
      </c>
      <c r="AY77" s="61"/>
      <c r="AZ77" s="45" t="e">
        <f t="shared" si="131"/>
        <v>#N/A</v>
      </c>
      <c r="BA77" s="61" t="e">
        <f t="shared" si="141"/>
        <v>#N/A</v>
      </c>
      <c r="BB77" s="39" t="e">
        <f t="shared" si="132"/>
        <v>#N/A</v>
      </c>
      <c r="BC77" s="40" t="e">
        <f t="shared" si="133"/>
        <v>#N/A</v>
      </c>
      <c r="BD77" s="40" t="e">
        <f t="shared" si="134"/>
        <v>#N/A</v>
      </c>
      <c r="BE77" s="358"/>
      <c r="BF77" s="362"/>
      <c r="BG77" s="362"/>
      <c r="BH77" s="362"/>
      <c r="BI77" s="369"/>
      <c r="BJ77" s="372"/>
      <c r="BK77" s="372"/>
      <c r="BL77" s="369"/>
      <c r="BM77" s="366"/>
      <c r="BN77" s="26"/>
      <c r="BO77" s="26"/>
      <c r="BP77" s="26"/>
      <c r="BQ77" s="26"/>
      <c r="BR77" s="26"/>
      <c r="BS77" s="26"/>
      <c r="BT77" s="26"/>
      <c r="BU77" s="91"/>
    </row>
    <row r="78" spans="1:73" s="28" customFormat="1" ht="15" thickBot="1">
      <c r="A78" s="243"/>
      <c r="B78" s="204"/>
      <c r="C78" s="204"/>
      <c r="D78" s="267"/>
      <c r="E78" s="259"/>
      <c r="F78" s="259"/>
      <c r="G78" s="259"/>
      <c r="H78" s="259"/>
      <c r="I78" s="259"/>
      <c r="J78" s="259"/>
      <c r="K78" s="259"/>
      <c r="L78" s="259"/>
      <c r="M78" s="259"/>
      <c r="N78" s="259"/>
      <c r="O78" s="259"/>
      <c r="P78" s="259"/>
      <c r="Q78" s="259"/>
      <c r="R78" s="259"/>
      <c r="S78" s="259"/>
      <c r="T78" s="259"/>
      <c r="U78" s="259"/>
      <c r="V78" s="259"/>
      <c r="W78" s="259"/>
      <c r="X78" s="259"/>
      <c r="Y78" s="259"/>
      <c r="Z78" s="259"/>
      <c r="AA78" s="259"/>
      <c r="AB78" s="259"/>
      <c r="AC78" s="259"/>
      <c r="AD78" s="259"/>
      <c r="AE78" s="259"/>
      <c r="AF78" s="259"/>
      <c r="AG78" s="113" t="s">
        <v>86</v>
      </c>
      <c r="AH78" s="112"/>
      <c r="AI78" s="113"/>
      <c r="AJ78" s="114"/>
      <c r="AK78" s="114"/>
      <c r="AL78" s="114"/>
      <c r="AM78" s="114"/>
      <c r="AN78" s="114"/>
      <c r="AO78" s="114"/>
      <c r="AP78" s="114">
        <f t="shared" si="143"/>
        <v>0</v>
      </c>
      <c r="AQ78" s="114">
        <f t="shared" si="144"/>
        <v>0</v>
      </c>
      <c r="AR78" s="114">
        <f t="shared" si="145"/>
        <v>0</v>
      </c>
      <c r="AS78" s="114">
        <f t="shared" si="146"/>
        <v>0</v>
      </c>
      <c r="AT78" s="114">
        <f t="shared" si="147"/>
        <v>0</v>
      </c>
      <c r="AU78" s="114">
        <f t="shared" si="148"/>
        <v>0</v>
      </c>
      <c r="AV78" s="114">
        <f t="shared" si="149"/>
        <v>0</v>
      </c>
      <c r="AW78" s="115">
        <f t="shared" si="150"/>
        <v>0</v>
      </c>
      <c r="AX78" s="116" t="str">
        <f t="shared" si="140"/>
        <v>Débil</v>
      </c>
      <c r="AY78" s="117"/>
      <c r="AZ78" s="116" t="e">
        <f t="shared" si="131"/>
        <v>#N/A</v>
      </c>
      <c r="BA78" s="117" t="e">
        <f t="shared" si="141"/>
        <v>#N/A</v>
      </c>
      <c r="BB78" s="116" t="e">
        <f t="shared" si="132"/>
        <v>#N/A</v>
      </c>
      <c r="BC78" s="117" t="e">
        <f t="shared" si="133"/>
        <v>#N/A</v>
      </c>
      <c r="BD78" s="117" t="e">
        <f t="shared" si="134"/>
        <v>#N/A</v>
      </c>
      <c r="BE78" s="364"/>
      <c r="BF78" s="363"/>
      <c r="BG78" s="363"/>
      <c r="BH78" s="363"/>
      <c r="BI78" s="370"/>
      <c r="BJ78" s="373"/>
      <c r="BK78" s="373"/>
      <c r="BL78" s="370"/>
      <c r="BM78" s="367"/>
      <c r="BN78" s="167"/>
      <c r="BO78" s="167"/>
      <c r="BP78" s="167"/>
      <c r="BQ78" s="167"/>
      <c r="BR78" s="167"/>
      <c r="BS78" s="167"/>
      <c r="BT78" s="167"/>
      <c r="BU78" s="168"/>
    </row>
    <row r="79" spans="1:73" ht="43.5" thickBot="1">
      <c r="A79" s="169">
        <v>11</v>
      </c>
      <c r="B79" s="170"/>
      <c r="C79" s="170"/>
      <c r="D79" s="171"/>
      <c r="E79" s="172"/>
      <c r="F79" s="170"/>
      <c r="G79" s="170"/>
      <c r="H79" s="173"/>
      <c r="I79" s="173" t="str">
        <f t="shared" ref="I79" si="151">+IFERROR(VLOOKUP(H79,Probaiiidad,3,),"No Medida")</f>
        <v>No Medida</v>
      </c>
      <c r="J79" s="173" t="e">
        <f>+VLOOKUP(I79,NivelRieg,2,)</f>
        <v>#N/A</v>
      </c>
      <c r="K79" s="173"/>
      <c r="L79" s="173"/>
      <c r="M79" s="173"/>
      <c r="N79" s="173"/>
      <c r="O79" s="173"/>
      <c r="P79" s="173"/>
      <c r="Q79" s="173"/>
      <c r="R79" s="173"/>
      <c r="S79" s="173"/>
      <c r="T79" s="173"/>
      <c r="U79" s="173"/>
      <c r="V79" s="173"/>
      <c r="W79" s="173"/>
      <c r="X79" s="173"/>
      <c r="Y79" s="173"/>
      <c r="Z79" s="173"/>
      <c r="AA79" s="173"/>
      <c r="AB79" s="173"/>
      <c r="AC79" s="173"/>
      <c r="AD79" s="172">
        <f>+COUNTIF(K79:AC79,"Si")</f>
        <v>0</v>
      </c>
      <c r="AE79" s="173" t="str">
        <f>+IF(AD79&lt;6,"Moderado",IF(AD79&gt;11,"Catastrófico","Mayor"))</f>
        <v>Moderado</v>
      </c>
      <c r="AF79" s="172" t="str">
        <f>+IFERROR(VLOOKUP(_xlfn.CONCAT(I79,AE79),ZonaRiesg,2,FALSE),"No Medido")</f>
        <v>No Medido</v>
      </c>
      <c r="AG79" s="172" t="s">
        <v>84</v>
      </c>
      <c r="AH79" s="171"/>
      <c r="AI79" s="172"/>
      <c r="AJ79" s="174"/>
      <c r="AK79" s="174"/>
      <c r="AL79" s="174"/>
      <c r="AM79" s="174"/>
      <c r="AN79" s="174"/>
      <c r="AO79" s="174"/>
      <c r="AP79" s="174">
        <f t="shared" si="143"/>
        <v>0</v>
      </c>
      <c r="AQ79" s="174">
        <f t="shared" si="144"/>
        <v>0</v>
      </c>
      <c r="AR79" s="174">
        <f t="shared" si="145"/>
        <v>0</v>
      </c>
      <c r="AS79" s="174">
        <f t="shared" si="146"/>
        <v>0</v>
      </c>
      <c r="AT79" s="174">
        <f t="shared" si="147"/>
        <v>0</v>
      </c>
      <c r="AU79" s="174">
        <f t="shared" si="148"/>
        <v>0</v>
      </c>
      <c r="AV79" s="174">
        <f t="shared" si="149"/>
        <v>0</v>
      </c>
      <c r="AW79" s="175">
        <f t="shared" si="150"/>
        <v>0</v>
      </c>
      <c r="AX79" s="176" t="str">
        <f t="shared" si="140"/>
        <v>Débil</v>
      </c>
      <c r="AY79" s="177"/>
      <c r="AZ79" s="176" t="e">
        <f t="shared" si="131"/>
        <v>#N/A</v>
      </c>
      <c r="BA79" s="177" t="e">
        <f t="shared" si="141"/>
        <v>#N/A</v>
      </c>
      <c r="BB79" s="176" t="e">
        <f t="shared" si="132"/>
        <v>#N/A</v>
      </c>
      <c r="BC79" s="177" t="e">
        <f t="shared" si="133"/>
        <v>#N/A</v>
      </c>
      <c r="BD79" s="177" t="e">
        <f t="shared" si="134"/>
        <v>#N/A</v>
      </c>
      <c r="BE79" s="178" t="e">
        <f t="shared" ref="BE79" si="152">+AVERAGE(BC79:BC80)</f>
        <v>#N/A</v>
      </c>
      <c r="BF79" s="176" t="e">
        <f t="shared" ref="BF79" si="153">+IF(BE79&lt;50,"Débil",IF(BE79=100,"Fuerte","Moderado"))</f>
        <v>#N/A</v>
      </c>
      <c r="BG79" s="179" t="e">
        <f t="shared" ref="BG79" si="154">+IF(BF79="Fuerte",2,IF(BF79="Moderado",1,0))</f>
        <v>#N/A</v>
      </c>
      <c r="BH79" s="179" t="e">
        <f t="shared" ref="BH79" si="155">+J79-BG79</f>
        <v>#N/A</v>
      </c>
      <c r="BI79" s="179" t="e">
        <f>+VLOOKUP(BH79,nuevaProb,2,)</f>
        <v>#N/A</v>
      </c>
      <c r="BJ79" s="173" t="str">
        <f t="shared" ref="BJ79" si="156">+AE79</f>
        <v>Moderado</v>
      </c>
      <c r="BK79" s="173" t="str">
        <f t="shared" ref="BK79:BK80" si="157">+_xlfn.CONCAT(I79,BJ79)</f>
        <v>No MedidaModerado</v>
      </c>
      <c r="BL79" s="179" t="e">
        <f>+VLOOKUP(BK79,categoria,2,)</f>
        <v>#N/A</v>
      </c>
      <c r="BM79" s="180" t="e">
        <f>+VLOOKUP(BL79,Control,2,)</f>
        <v>#N/A</v>
      </c>
      <c r="BN79" s="170"/>
      <c r="BO79" s="170"/>
      <c r="BP79" s="170"/>
      <c r="BQ79" s="170"/>
      <c r="BR79" s="170"/>
      <c r="BS79" s="170"/>
      <c r="BT79" s="170"/>
      <c r="BU79" s="181"/>
    </row>
    <row r="80" spans="1:73" s="78" customFormat="1">
      <c r="A80" s="241">
        <v>12</v>
      </c>
      <c r="B80" s="225"/>
      <c r="C80" s="225"/>
      <c r="D80" s="249"/>
      <c r="E80" s="219"/>
      <c r="F80" s="219"/>
      <c r="G80" s="219"/>
      <c r="H80" s="219"/>
      <c r="I80" s="219" t="str">
        <f t="shared" si="142"/>
        <v>No Medida</v>
      </c>
      <c r="J80" s="219" t="e">
        <f>+VLOOKUP(I80,NivelRieg,2,)</f>
        <v>#N/A</v>
      </c>
      <c r="K80" s="219"/>
      <c r="L80" s="219"/>
      <c r="M80" s="219"/>
      <c r="N80" s="219"/>
      <c r="O80" s="219"/>
      <c r="P80" s="219"/>
      <c r="Q80" s="219"/>
      <c r="R80" s="219"/>
      <c r="S80" s="219"/>
      <c r="T80" s="219"/>
      <c r="U80" s="219"/>
      <c r="V80" s="219"/>
      <c r="W80" s="219"/>
      <c r="X80" s="219"/>
      <c r="Y80" s="219"/>
      <c r="Z80" s="219"/>
      <c r="AA80" s="219"/>
      <c r="AB80" s="219"/>
      <c r="AC80" s="219"/>
      <c r="AD80" s="219">
        <f>+COUNTIF(K80:AC80,"Si")</f>
        <v>0</v>
      </c>
      <c r="AE80" s="219" t="str">
        <f>+IF(AD80&lt;6,"Moderado",IF(AD80&gt;11,"Catastrófico","Mayor"))</f>
        <v>Moderado</v>
      </c>
      <c r="AF80" s="219" t="str">
        <f>+IFERROR(VLOOKUP(_xlfn.CONCAT(I80,AE80),ZonaRiesg,2,FALSE),"No Medido")</f>
        <v>No Medido</v>
      </c>
      <c r="AG80" s="151" t="s">
        <v>84</v>
      </c>
      <c r="AH80" s="150"/>
      <c r="AI80" s="151"/>
      <c r="AJ80" s="152"/>
      <c r="AK80" s="152"/>
      <c r="AL80" s="152"/>
      <c r="AM80" s="152"/>
      <c r="AN80" s="152"/>
      <c r="AO80" s="152"/>
      <c r="AP80" s="152">
        <f t="shared" si="143"/>
        <v>0</v>
      </c>
      <c r="AQ80" s="152">
        <f t="shared" si="144"/>
        <v>0</v>
      </c>
      <c r="AR80" s="152">
        <f t="shared" si="145"/>
        <v>0</v>
      </c>
      <c r="AS80" s="152">
        <f t="shared" si="146"/>
        <v>0</v>
      </c>
      <c r="AT80" s="152">
        <f t="shared" si="147"/>
        <v>0</v>
      </c>
      <c r="AU80" s="152">
        <f t="shared" si="148"/>
        <v>0</v>
      </c>
      <c r="AV80" s="152">
        <f t="shared" si="149"/>
        <v>0</v>
      </c>
      <c r="AW80" s="153">
        <f t="shared" si="150"/>
        <v>0</v>
      </c>
      <c r="AX80" s="154" t="str">
        <f t="shared" si="140"/>
        <v>Débil</v>
      </c>
      <c r="AY80" s="155"/>
      <c r="AZ80" s="156" t="e">
        <f t="shared" si="131"/>
        <v>#N/A</v>
      </c>
      <c r="BA80" s="155" t="e">
        <f t="shared" si="141"/>
        <v>#N/A</v>
      </c>
      <c r="BB80" s="154" t="e">
        <f t="shared" si="132"/>
        <v>#N/A</v>
      </c>
      <c r="BC80" s="157" t="e">
        <f t="shared" si="133"/>
        <v>#N/A</v>
      </c>
      <c r="BD80" s="157" t="e">
        <f t="shared" si="134"/>
        <v>#N/A</v>
      </c>
      <c r="BE80" s="222" t="e">
        <f>+AVERAGE(BC80:BC81)</f>
        <v>#N/A</v>
      </c>
      <c r="BF80" s="216" t="e">
        <f>+IF(BE80&lt;50,"Débil",IF(BE80=100,"Fuerte","Moderado"))</f>
        <v>#N/A</v>
      </c>
      <c r="BG80" s="216" t="e">
        <f>+IF(BF80="Fuerte",2,IF(BF80="Moderado",1,0))</f>
        <v>#N/A</v>
      </c>
      <c r="BH80" s="216" t="e">
        <f>+J81-BG80</f>
        <v>#N/A</v>
      </c>
      <c r="BI80" s="216" t="e">
        <f>+VLOOKUP(BH80,nuevaProb,2,)</f>
        <v>#N/A</v>
      </c>
      <c r="BJ80" s="219" t="str">
        <f>+AE80</f>
        <v>Moderado</v>
      </c>
      <c r="BK80" s="219" t="str">
        <f t="shared" si="157"/>
        <v>No MedidaModerado</v>
      </c>
      <c r="BL80" s="216" t="e">
        <f>+VLOOKUP(BK80,categoria,2,)</f>
        <v>#N/A</v>
      </c>
      <c r="BM80" s="213" t="e">
        <f>+VLOOKUP(BL80,Control,2,)</f>
        <v>#N/A</v>
      </c>
      <c r="BN80" s="149"/>
      <c r="BO80" s="149"/>
      <c r="BP80" s="149"/>
      <c r="BQ80" s="149"/>
      <c r="BR80" s="149"/>
      <c r="BS80" s="149"/>
      <c r="BT80" s="149"/>
      <c r="BU80" s="158"/>
    </row>
    <row r="81" spans="1:73" s="78" customFormat="1" ht="15" thickBot="1">
      <c r="A81" s="242"/>
      <c r="B81" s="226"/>
      <c r="C81" s="226"/>
      <c r="D81" s="250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352"/>
      <c r="AG81" s="64" t="s">
        <v>85</v>
      </c>
      <c r="AH81" s="63"/>
      <c r="AI81" s="64"/>
      <c r="AJ81" s="68"/>
      <c r="AK81" s="68"/>
      <c r="AL81" s="68"/>
      <c r="AM81" s="68"/>
      <c r="AN81" s="68"/>
      <c r="AO81" s="68"/>
      <c r="AP81" s="68">
        <f t="shared" si="143"/>
        <v>0</v>
      </c>
      <c r="AQ81" s="68">
        <f t="shared" si="144"/>
        <v>0</v>
      </c>
      <c r="AR81" s="68">
        <f t="shared" si="145"/>
        <v>0</v>
      </c>
      <c r="AS81" s="68">
        <f t="shared" si="146"/>
        <v>0</v>
      </c>
      <c r="AT81" s="68">
        <f t="shared" si="147"/>
        <v>0</v>
      </c>
      <c r="AU81" s="68">
        <f t="shared" si="148"/>
        <v>0</v>
      </c>
      <c r="AV81" s="68">
        <f t="shared" si="149"/>
        <v>0</v>
      </c>
      <c r="AW81" s="69">
        <f t="shared" si="150"/>
        <v>0</v>
      </c>
      <c r="AX81" s="70" t="str">
        <f t="shared" si="140"/>
        <v>Débil</v>
      </c>
      <c r="AY81" s="71"/>
      <c r="AZ81" s="72" t="e">
        <f t="shared" si="131"/>
        <v>#N/A</v>
      </c>
      <c r="BA81" s="71" t="e">
        <f t="shared" si="141"/>
        <v>#N/A</v>
      </c>
      <c r="BB81" s="70" t="e">
        <f t="shared" si="132"/>
        <v>#N/A</v>
      </c>
      <c r="BC81" s="73" t="e">
        <f t="shared" si="133"/>
        <v>#N/A</v>
      </c>
      <c r="BD81" s="73" t="e">
        <f t="shared" si="134"/>
        <v>#N/A</v>
      </c>
      <c r="BE81" s="224"/>
      <c r="BF81" s="218"/>
      <c r="BG81" s="218"/>
      <c r="BH81" s="218"/>
      <c r="BI81" s="218"/>
      <c r="BJ81" s="221"/>
      <c r="BK81" s="221"/>
      <c r="BL81" s="218"/>
      <c r="BM81" s="215"/>
      <c r="BN81" s="65"/>
      <c r="BO81" s="65"/>
      <c r="BP81" s="65"/>
      <c r="BQ81" s="65"/>
      <c r="BR81" s="65"/>
      <c r="BS81" s="65"/>
      <c r="BT81" s="65"/>
      <c r="BU81" s="144"/>
    </row>
    <row r="82" spans="1:73">
      <c r="A82" s="242"/>
      <c r="B82" s="226"/>
      <c r="C82" s="226"/>
      <c r="D82" s="260"/>
      <c r="E82" s="203"/>
      <c r="F82" s="203"/>
      <c r="G82" s="203"/>
      <c r="H82" s="332"/>
      <c r="I82" s="332" t="str">
        <f t="shared" ref="I82" si="158">+IFERROR(VLOOKUP(H82,Probaiiidad,3,),"No Medida")</f>
        <v>No Medida</v>
      </c>
      <c r="J82" s="332" t="e">
        <f>+VLOOKUP(I82,NivelRieg,2,)</f>
        <v>#N/A</v>
      </c>
      <c r="K82" s="332"/>
      <c r="L82" s="332"/>
      <c r="M82" s="332"/>
      <c r="N82" s="332"/>
      <c r="O82" s="332"/>
      <c r="P82" s="332"/>
      <c r="Q82" s="332"/>
      <c r="R82" s="332"/>
      <c r="S82" s="332"/>
      <c r="T82" s="332"/>
      <c r="U82" s="332"/>
      <c r="V82" s="332"/>
      <c r="W82" s="332"/>
      <c r="X82" s="332"/>
      <c r="Y82" s="332"/>
      <c r="Z82" s="332"/>
      <c r="AA82" s="332"/>
      <c r="AB82" s="332"/>
      <c r="AC82" s="332"/>
      <c r="AD82" s="332">
        <f>+COUNTIF(K82:AC82,"Si")</f>
        <v>0</v>
      </c>
      <c r="AE82" s="332" t="str">
        <f>+IF(AD82&lt;6,"Moderado",IF(AD82&gt;11,"Catastrófico","Mayor"))</f>
        <v>Moderado</v>
      </c>
      <c r="AF82" s="332" t="str">
        <f>+IFERROR(VLOOKUP(_xlfn.CONCAT(I82,AE82),ZonaRiesg,2,FALSE),"No Medido")</f>
        <v>No Medido</v>
      </c>
      <c r="AG82" s="23" t="s">
        <v>84</v>
      </c>
      <c r="AH82" s="29"/>
      <c r="AI82" s="23"/>
      <c r="AJ82" s="57"/>
      <c r="AK82" s="57"/>
      <c r="AL82" s="57"/>
      <c r="AM82" s="57"/>
      <c r="AN82" s="57"/>
      <c r="AO82" s="57"/>
      <c r="AP82" s="57">
        <f t="shared" si="143"/>
        <v>0</v>
      </c>
      <c r="AQ82" s="57">
        <f t="shared" si="144"/>
        <v>0</v>
      </c>
      <c r="AR82" s="57">
        <f t="shared" si="145"/>
        <v>0</v>
      </c>
      <c r="AS82" s="57">
        <f t="shared" si="146"/>
        <v>0</v>
      </c>
      <c r="AT82" s="57">
        <f t="shared" si="147"/>
        <v>0</v>
      </c>
      <c r="AU82" s="57">
        <f t="shared" si="148"/>
        <v>0</v>
      </c>
      <c r="AV82" s="57">
        <f t="shared" si="149"/>
        <v>0</v>
      </c>
      <c r="AW82" s="32">
        <f t="shared" si="150"/>
        <v>0</v>
      </c>
      <c r="AX82" s="36" t="str">
        <f t="shared" si="140"/>
        <v>Débil</v>
      </c>
      <c r="AY82" s="43"/>
      <c r="AZ82" s="42" t="e">
        <f t="shared" si="131"/>
        <v>#N/A</v>
      </c>
      <c r="BA82" s="43" t="e">
        <f t="shared" si="141"/>
        <v>#N/A</v>
      </c>
      <c r="BB82" s="36" t="e">
        <f t="shared" si="132"/>
        <v>#N/A</v>
      </c>
      <c r="BC82" s="33" t="e">
        <f t="shared" si="133"/>
        <v>#N/A</v>
      </c>
      <c r="BD82" s="33" t="e">
        <f t="shared" si="134"/>
        <v>#N/A</v>
      </c>
      <c r="BE82" s="205" t="e">
        <f>+AVERAGE(BC82:BC83)</f>
        <v>#N/A</v>
      </c>
      <c r="BF82" s="201" t="e">
        <f>+IF(BE82&lt;50,"Débil",IF(BE82=100,"Fuerte","Moderado"))</f>
        <v>#N/A</v>
      </c>
      <c r="BG82" s="201" t="e">
        <f>+IF(BF82="Fuerte",2,IF(BF82="Moderado",1,0))</f>
        <v>#N/A</v>
      </c>
      <c r="BH82" s="201" t="e">
        <f>+J83-BG82</f>
        <v>#N/A</v>
      </c>
      <c r="BI82" s="201" t="e">
        <f>+VLOOKUP(BH82,nuevaProb,2,)</f>
        <v>#N/A</v>
      </c>
      <c r="BJ82" s="203" t="str">
        <f>+AE82</f>
        <v>Moderado</v>
      </c>
      <c r="BK82" s="231" t="str">
        <f t="shared" ref="BK82" si="159">+_xlfn.CONCAT(I82,BJ82)</f>
        <v>No MedidaModerado</v>
      </c>
      <c r="BL82" s="201" t="e">
        <f>+VLOOKUP(BK82,categoria,2,)</f>
        <v>#N/A</v>
      </c>
      <c r="BM82" s="199" t="e">
        <f>+VLOOKUP(BL82,Control,2,)</f>
        <v>#N/A</v>
      </c>
      <c r="BN82" s="24"/>
      <c r="BO82" s="24"/>
      <c r="BP82" s="24"/>
      <c r="BQ82" s="24"/>
      <c r="BR82" s="24"/>
      <c r="BS82" s="24"/>
      <c r="BT82" s="24"/>
      <c r="BU82" s="90"/>
    </row>
    <row r="83" spans="1:73" ht="15" thickBot="1">
      <c r="A83" s="242"/>
      <c r="B83" s="226"/>
      <c r="C83" s="226"/>
      <c r="D83" s="245"/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11"/>
      <c r="P83" s="211"/>
      <c r="Q83" s="211"/>
      <c r="R83" s="211"/>
      <c r="S83" s="211"/>
      <c r="T83" s="211"/>
      <c r="U83" s="211"/>
      <c r="V83" s="211"/>
      <c r="W83" s="211"/>
      <c r="X83" s="211"/>
      <c r="Y83" s="211"/>
      <c r="Z83" s="211"/>
      <c r="AA83" s="211"/>
      <c r="AB83" s="211"/>
      <c r="AC83" s="211"/>
      <c r="AD83" s="211"/>
      <c r="AE83" s="211"/>
      <c r="AF83" s="284"/>
      <c r="AG83" s="23" t="s">
        <v>85</v>
      </c>
      <c r="AH83" s="29"/>
      <c r="AI83" s="23"/>
      <c r="AJ83" s="57"/>
      <c r="AK83" s="57"/>
      <c r="AL83" s="57"/>
      <c r="AM83" s="57"/>
      <c r="AN83" s="57"/>
      <c r="AO83" s="57"/>
      <c r="AP83" s="57">
        <f t="shared" si="143"/>
        <v>0</v>
      </c>
      <c r="AQ83" s="57">
        <f t="shared" si="144"/>
        <v>0</v>
      </c>
      <c r="AR83" s="57">
        <f t="shared" si="145"/>
        <v>0</v>
      </c>
      <c r="AS83" s="57">
        <f t="shared" si="146"/>
        <v>0</v>
      </c>
      <c r="AT83" s="57">
        <f t="shared" si="147"/>
        <v>0</v>
      </c>
      <c r="AU83" s="57">
        <f t="shared" si="148"/>
        <v>0</v>
      </c>
      <c r="AV83" s="57">
        <f t="shared" si="149"/>
        <v>0</v>
      </c>
      <c r="AW83" s="32">
        <f t="shared" si="150"/>
        <v>0</v>
      </c>
      <c r="AX83" s="36" t="str">
        <f t="shared" si="140"/>
        <v>Débil</v>
      </c>
      <c r="AY83" s="43"/>
      <c r="AZ83" s="42" t="e">
        <f t="shared" si="131"/>
        <v>#N/A</v>
      </c>
      <c r="BA83" s="43" t="e">
        <f t="shared" si="141"/>
        <v>#N/A</v>
      </c>
      <c r="BB83" s="36" t="e">
        <f t="shared" si="132"/>
        <v>#N/A</v>
      </c>
      <c r="BC83" s="33" t="e">
        <f t="shared" si="133"/>
        <v>#N/A</v>
      </c>
      <c r="BD83" s="33" t="e">
        <f t="shared" si="134"/>
        <v>#N/A</v>
      </c>
      <c r="BE83" s="212"/>
      <c r="BF83" s="210"/>
      <c r="BG83" s="210"/>
      <c r="BH83" s="210"/>
      <c r="BI83" s="210"/>
      <c r="BJ83" s="211"/>
      <c r="BK83" s="221"/>
      <c r="BL83" s="210"/>
      <c r="BM83" s="209"/>
      <c r="BN83" s="24"/>
      <c r="BO83" s="24"/>
      <c r="BP83" s="24"/>
      <c r="BQ83" s="24"/>
      <c r="BR83" s="24"/>
      <c r="BS83" s="24"/>
      <c r="BT83" s="24"/>
      <c r="BU83" s="90"/>
    </row>
    <row r="84" spans="1:73" s="78" customFormat="1">
      <c r="A84" s="242"/>
      <c r="B84" s="226"/>
      <c r="C84" s="226"/>
      <c r="D84" s="246"/>
      <c r="E84" s="231"/>
      <c r="F84" s="231"/>
      <c r="G84" s="231"/>
      <c r="H84" s="337"/>
      <c r="I84" s="337" t="str">
        <f t="shared" ref="I84" si="160">+IFERROR(VLOOKUP(H84,Probaiiidad,3,),"No Medida")</f>
        <v>No Medida</v>
      </c>
      <c r="J84" s="337" t="e">
        <f>+VLOOKUP(I84,NivelRieg,2,)</f>
        <v>#N/A</v>
      </c>
      <c r="K84" s="337"/>
      <c r="L84" s="337"/>
      <c r="M84" s="337"/>
      <c r="N84" s="337"/>
      <c r="O84" s="337"/>
      <c r="P84" s="337"/>
      <c r="Q84" s="337"/>
      <c r="R84" s="337"/>
      <c r="S84" s="337"/>
      <c r="T84" s="337"/>
      <c r="U84" s="337"/>
      <c r="V84" s="337"/>
      <c r="W84" s="337"/>
      <c r="X84" s="337"/>
      <c r="Y84" s="337"/>
      <c r="Z84" s="337"/>
      <c r="AA84" s="337"/>
      <c r="AB84" s="337"/>
      <c r="AC84" s="337"/>
      <c r="AD84" s="337">
        <f>+COUNTIF(K84:AC84,"Si")</f>
        <v>0</v>
      </c>
      <c r="AE84" s="337" t="str">
        <f>+IF(AD84&lt;6,"Moderado",IF(AD84&gt;11,"Catastrófico","Mayor"))</f>
        <v>Moderado</v>
      </c>
      <c r="AF84" s="337" t="str">
        <f>+IFERROR(VLOOKUP(_xlfn.CONCAT(I84,AE84),ZonaRiesg,2,FALSE),"No Medido")</f>
        <v>No Medido</v>
      </c>
      <c r="AG84" s="64" t="s">
        <v>84</v>
      </c>
      <c r="AH84" s="63"/>
      <c r="AI84" s="64"/>
      <c r="AJ84" s="68"/>
      <c r="AK84" s="68"/>
      <c r="AL84" s="68"/>
      <c r="AM84" s="68"/>
      <c r="AN84" s="68"/>
      <c r="AO84" s="68"/>
      <c r="AP84" s="68">
        <f t="shared" si="143"/>
        <v>0</v>
      </c>
      <c r="AQ84" s="68">
        <f t="shared" si="144"/>
        <v>0</v>
      </c>
      <c r="AR84" s="68">
        <f t="shared" si="145"/>
        <v>0</v>
      </c>
      <c r="AS84" s="68">
        <f t="shared" si="146"/>
        <v>0</v>
      </c>
      <c r="AT84" s="68">
        <f t="shared" si="147"/>
        <v>0</v>
      </c>
      <c r="AU84" s="68">
        <f t="shared" si="148"/>
        <v>0</v>
      </c>
      <c r="AV84" s="68">
        <f t="shared" si="149"/>
        <v>0</v>
      </c>
      <c r="AW84" s="69">
        <f t="shared" si="150"/>
        <v>0</v>
      </c>
      <c r="AX84" s="70" t="str">
        <f t="shared" si="140"/>
        <v>Débil</v>
      </c>
      <c r="AY84" s="71"/>
      <c r="AZ84" s="72" t="e">
        <f t="shared" si="131"/>
        <v>#N/A</v>
      </c>
      <c r="BA84" s="71" t="e">
        <f t="shared" si="141"/>
        <v>#N/A</v>
      </c>
      <c r="BB84" s="70" t="e">
        <f t="shared" si="132"/>
        <v>#N/A</v>
      </c>
      <c r="BC84" s="73" t="e">
        <f t="shared" si="133"/>
        <v>#N/A</v>
      </c>
      <c r="BD84" s="73" t="e">
        <f t="shared" si="134"/>
        <v>#N/A</v>
      </c>
      <c r="BE84" s="232" t="e">
        <f>+AVERAGE(BC84:BC85)</f>
        <v>#N/A</v>
      </c>
      <c r="BF84" s="230" t="e">
        <f>+IF(BE84&lt;50,"Débil",IF(BE84=100,"Fuerte","Moderado"))</f>
        <v>#N/A</v>
      </c>
      <c r="BG84" s="230" t="e">
        <f>+IF(BF84="Fuerte",2,IF(BF84="Moderado",1,0))</f>
        <v>#N/A</v>
      </c>
      <c r="BH84" s="230" t="e">
        <f>+J85-BG84</f>
        <v>#N/A</v>
      </c>
      <c r="BI84" s="230" t="e">
        <f>+VLOOKUP(BH84,nuevaProb,2,)</f>
        <v>#N/A</v>
      </c>
      <c r="BJ84" s="231" t="str">
        <f>+AE84</f>
        <v>Moderado</v>
      </c>
      <c r="BK84" s="231" t="str">
        <f t="shared" ref="BK84" si="161">+_xlfn.CONCAT(I84,BJ84)</f>
        <v>No MedidaModerado</v>
      </c>
      <c r="BL84" s="230" t="e">
        <f>+VLOOKUP(BK84,categoria,2,)</f>
        <v>#N/A</v>
      </c>
      <c r="BM84" s="229" t="e">
        <f>+VLOOKUP(BL84,Control,2,)</f>
        <v>#N/A</v>
      </c>
      <c r="BN84" s="65"/>
      <c r="BO84" s="65"/>
      <c r="BP84" s="65"/>
      <c r="BQ84" s="65"/>
      <c r="BR84" s="65"/>
      <c r="BS84" s="65"/>
      <c r="BT84" s="65"/>
      <c r="BU84" s="144"/>
    </row>
    <row r="85" spans="1:73" s="78" customFormat="1" ht="15" thickBot="1">
      <c r="A85" s="243"/>
      <c r="B85" s="204"/>
      <c r="C85" s="204"/>
      <c r="D85" s="247"/>
      <c r="E85" s="237"/>
      <c r="F85" s="237"/>
      <c r="G85" s="237"/>
      <c r="H85" s="237"/>
      <c r="I85" s="237"/>
      <c r="J85" s="237"/>
      <c r="K85" s="237"/>
      <c r="L85" s="237"/>
      <c r="M85" s="237"/>
      <c r="N85" s="237"/>
      <c r="O85" s="237"/>
      <c r="P85" s="237"/>
      <c r="Q85" s="237"/>
      <c r="R85" s="237"/>
      <c r="S85" s="237"/>
      <c r="T85" s="237"/>
      <c r="U85" s="237"/>
      <c r="V85" s="237"/>
      <c r="W85" s="237"/>
      <c r="X85" s="237"/>
      <c r="Y85" s="237"/>
      <c r="Z85" s="237"/>
      <c r="AA85" s="237"/>
      <c r="AB85" s="237"/>
      <c r="AC85" s="237"/>
      <c r="AD85" s="237"/>
      <c r="AE85" s="237"/>
      <c r="AF85" s="237"/>
      <c r="AG85" s="161" t="s">
        <v>85</v>
      </c>
      <c r="AH85" s="160"/>
      <c r="AI85" s="161"/>
      <c r="AJ85" s="162"/>
      <c r="AK85" s="162"/>
      <c r="AL85" s="162"/>
      <c r="AM85" s="162"/>
      <c r="AN85" s="162"/>
      <c r="AO85" s="162"/>
      <c r="AP85" s="162">
        <f t="shared" si="143"/>
        <v>0</v>
      </c>
      <c r="AQ85" s="162">
        <f t="shared" si="144"/>
        <v>0</v>
      </c>
      <c r="AR85" s="162">
        <f t="shared" si="145"/>
        <v>0</v>
      </c>
      <c r="AS85" s="162">
        <f t="shared" si="146"/>
        <v>0</v>
      </c>
      <c r="AT85" s="162">
        <f t="shared" si="147"/>
        <v>0</v>
      </c>
      <c r="AU85" s="162">
        <f t="shared" si="148"/>
        <v>0</v>
      </c>
      <c r="AV85" s="162">
        <f t="shared" si="149"/>
        <v>0</v>
      </c>
      <c r="AW85" s="163">
        <f t="shared" si="150"/>
        <v>0</v>
      </c>
      <c r="AX85" s="164" t="str">
        <f t="shared" si="140"/>
        <v>Débil</v>
      </c>
      <c r="AY85" s="165"/>
      <c r="AZ85" s="164" t="e">
        <f t="shared" si="131"/>
        <v>#N/A</v>
      </c>
      <c r="BA85" s="165" t="e">
        <f t="shared" si="141"/>
        <v>#N/A</v>
      </c>
      <c r="BB85" s="164" t="e">
        <f t="shared" si="132"/>
        <v>#N/A</v>
      </c>
      <c r="BC85" s="165" t="e">
        <f t="shared" si="133"/>
        <v>#N/A</v>
      </c>
      <c r="BD85" s="165" t="e">
        <f t="shared" si="134"/>
        <v>#N/A</v>
      </c>
      <c r="BE85" s="238"/>
      <c r="BF85" s="236"/>
      <c r="BG85" s="236"/>
      <c r="BH85" s="236"/>
      <c r="BI85" s="236"/>
      <c r="BJ85" s="237"/>
      <c r="BK85" s="237"/>
      <c r="BL85" s="236"/>
      <c r="BM85" s="235"/>
      <c r="BN85" s="159"/>
      <c r="BO85" s="159"/>
      <c r="BP85" s="159"/>
      <c r="BQ85" s="159"/>
      <c r="BR85" s="159"/>
      <c r="BS85" s="159"/>
      <c r="BT85" s="159"/>
      <c r="BU85" s="166"/>
    </row>
    <row r="86" spans="1:73">
      <c r="A86" s="241">
        <v>13</v>
      </c>
      <c r="B86" s="225"/>
      <c r="C86" s="225"/>
      <c r="D86" s="244"/>
      <c r="E86" s="225"/>
      <c r="F86" s="225"/>
      <c r="G86" s="225"/>
      <c r="H86" s="225"/>
      <c r="I86" s="225" t="str">
        <f t="shared" ref="I86" si="162">+IFERROR(VLOOKUP(H86,Probaiiidad,3,),"No Medida")</f>
        <v>No Medida</v>
      </c>
      <c r="J86" s="225" t="e">
        <f>+VLOOKUP(I86,NivelRieg,2,)</f>
        <v>#N/A</v>
      </c>
      <c r="K86" s="225"/>
      <c r="L86" s="225"/>
      <c r="M86" s="225"/>
      <c r="N86" s="225"/>
      <c r="O86" s="225"/>
      <c r="P86" s="225"/>
      <c r="Q86" s="225"/>
      <c r="R86" s="225"/>
      <c r="S86" s="225"/>
      <c r="T86" s="225"/>
      <c r="U86" s="225"/>
      <c r="V86" s="225"/>
      <c r="W86" s="225"/>
      <c r="X86" s="225"/>
      <c r="Y86" s="225"/>
      <c r="Z86" s="225"/>
      <c r="AA86" s="225"/>
      <c r="AB86" s="225"/>
      <c r="AC86" s="225"/>
      <c r="AD86" s="225">
        <f>+COUNTIF(K86:AC86,"Si")</f>
        <v>0</v>
      </c>
      <c r="AE86" s="225" t="str">
        <f>+IF(AD86&lt;6,"Moderado",IF(AD86&gt;11,"Catastrófico","Mayor"))</f>
        <v>Moderado</v>
      </c>
      <c r="AF86" s="225" t="str">
        <f>+IFERROR(VLOOKUP(_xlfn.CONCAT(I86,AE86),ZonaRiesg,2,FALSE),"No Medido")</f>
        <v>No Medido</v>
      </c>
      <c r="AG86" s="82" t="s">
        <v>84</v>
      </c>
      <c r="AH86" s="81"/>
      <c r="AI86" s="82"/>
      <c r="AJ86" s="83"/>
      <c r="AK86" s="83"/>
      <c r="AL86" s="83"/>
      <c r="AM86" s="83"/>
      <c r="AN86" s="83"/>
      <c r="AO86" s="83"/>
      <c r="AP86" s="83">
        <f t="shared" si="143"/>
        <v>0</v>
      </c>
      <c r="AQ86" s="83">
        <f t="shared" si="144"/>
        <v>0</v>
      </c>
      <c r="AR86" s="83">
        <f t="shared" si="145"/>
        <v>0</v>
      </c>
      <c r="AS86" s="83">
        <f t="shared" si="146"/>
        <v>0</v>
      </c>
      <c r="AT86" s="83">
        <f t="shared" si="147"/>
        <v>0</v>
      </c>
      <c r="AU86" s="83">
        <f t="shared" si="148"/>
        <v>0</v>
      </c>
      <c r="AV86" s="83">
        <f t="shared" si="149"/>
        <v>0</v>
      </c>
      <c r="AW86" s="84">
        <f t="shared" si="150"/>
        <v>0</v>
      </c>
      <c r="AX86" s="85" t="str">
        <f t="shared" si="140"/>
        <v>Débil</v>
      </c>
      <c r="AY86" s="86"/>
      <c r="AZ86" s="87" t="e">
        <f t="shared" si="131"/>
        <v>#N/A</v>
      </c>
      <c r="BA86" s="86" t="e">
        <f t="shared" si="141"/>
        <v>#N/A</v>
      </c>
      <c r="BB86" s="85" t="e">
        <f t="shared" si="132"/>
        <v>#N/A</v>
      </c>
      <c r="BC86" s="88" t="e">
        <f t="shared" si="133"/>
        <v>#N/A</v>
      </c>
      <c r="BD86" s="88" t="e">
        <f t="shared" si="134"/>
        <v>#N/A</v>
      </c>
      <c r="BE86" s="234" t="e">
        <f>+AVERAGE(BC86:BC88)</f>
        <v>#N/A</v>
      </c>
      <c r="BF86" s="227" t="e">
        <f>+IF(BE86&lt;50,"Débil",IF(BE86=100,"Fuerte","Moderado"))</f>
        <v>#N/A</v>
      </c>
      <c r="BG86" s="227" t="e">
        <f>+IF(BF86="Fuerte",2,IF(BF86="Moderado",1,0))</f>
        <v>#N/A</v>
      </c>
      <c r="BH86" s="227" t="e">
        <f>+J87-BG86</f>
        <v>#N/A</v>
      </c>
      <c r="BI86" s="227" t="e">
        <f>+VLOOKUP(BH86,nuevaProb,2,)</f>
        <v>#N/A</v>
      </c>
      <c r="BJ86" s="225" t="str">
        <f>+AE86</f>
        <v>Moderado</v>
      </c>
      <c r="BK86" s="225" t="s">
        <v>243</v>
      </c>
      <c r="BL86" s="227" t="e">
        <f>+VLOOKUP(BK86,categoria,2,)</f>
        <v>#N/A</v>
      </c>
      <c r="BM86" s="233" t="e">
        <f>+VLOOKUP(BL86,Control,2,)</f>
        <v>#N/A</v>
      </c>
      <c r="BN86" s="80"/>
      <c r="BO86" s="80"/>
      <c r="BP86" s="80"/>
      <c r="BQ86" s="80"/>
      <c r="BR86" s="80"/>
      <c r="BS86" s="80"/>
      <c r="BT86" s="80"/>
      <c r="BU86" s="89"/>
    </row>
    <row r="87" spans="1:73">
      <c r="A87" s="242"/>
      <c r="B87" s="226"/>
      <c r="C87" s="226"/>
      <c r="D87" s="256"/>
      <c r="E87" s="226"/>
      <c r="F87" s="226"/>
      <c r="G87" s="226"/>
      <c r="H87" s="226"/>
      <c r="I87" s="226"/>
      <c r="J87" s="226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6"/>
      <c r="X87" s="226"/>
      <c r="Y87" s="226"/>
      <c r="Z87" s="226"/>
      <c r="AA87" s="226"/>
      <c r="AB87" s="226"/>
      <c r="AC87" s="226"/>
      <c r="AD87" s="226"/>
      <c r="AE87" s="226"/>
      <c r="AF87" s="226"/>
      <c r="AG87" s="23" t="s">
        <v>85</v>
      </c>
      <c r="AH87" s="29"/>
      <c r="AI87" s="23"/>
      <c r="AJ87" s="57"/>
      <c r="AK87" s="57"/>
      <c r="AL87" s="57"/>
      <c r="AM87" s="57"/>
      <c r="AN87" s="57"/>
      <c r="AO87" s="57"/>
      <c r="AP87" s="57">
        <f t="shared" si="143"/>
        <v>0</v>
      </c>
      <c r="AQ87" s="57">
        <f t="shared" si="144"/>
        <v>0</v>
      </c>
      <c r="AR87" s="57">
        <f t="shared" si="145"/>
        <v>0</v>
      </c>
      <c r="AS87" s="57">
        <f t="shared" si="146"/>
        <v>0</v>
      </c>
      <c r="AT87" s="57">
        <f t="shared" si="147"/>
        <v>0</v>
      </c>
      <c r="AU87" s="57">
        <f t="shared" si="148"/>
        <v>0</v>
      </c>
      <c r="AV87" s="57">
        <f t="shared" si="149"/>
        <v>0</v>
      </c>
      <c r="AW87" s="32">
        <f t="shared" si="150"/>
        <v>0</v>
      </c>
      <c r="AX87" s="36" t="str">
        <f t="shared" si="140"/>
        <v>Débil</v>
      </c>
      <c r="AY87" s="43"/>
      <c r="AZ87" s="42" t="e">
        <f t="shared" si="131"/>
        <v>#N/A</v>
      </c>
      <c r="BA87" s="43" t="e">
        <f t="shared" si="141"/>
        <v>#N/A</v>
      </c>
      <c r="BB87" s="36" t="e">
        <f t="shared" si="132"/>
        <v>#N/A</v>
      </c>
      <c r="BC87" s="33" t="e">
        <f t="shared" si="133"/>
        <v>#N/A</v>
      </c>
      <c r="BD87" s="33" t="e">
        <f t="shared" si="134"/>
        <v>#N/A</v>
      </c>
      <c r="BE87" s="240"/>
      <c r="BF87" s="228"/>
      <c r="BG87" s="228"/>
      <c r="BH87" s="228"/>
      <c r="BI87" s="228"/>
      <c r="BJ87" s="226"/>
      <c r="BK87" s="226"/>
      <c r="BL87" s="228"/>
      <c r="BM87" s="239"/>
      <c r="BN87" s="24"/>
      <c r="BO87" s="24"/>
      <c r="BP87" s="24"/>
      <c r="BQ87" s="24"/>
      <c r="BR87" s="24"/>
      <c r="BS87" s="24"/>
      <c r="BT87" s="24"/>
      <c r="BU87" s="90"/>
    </row>
    <row r="88" spans="1:73" ht="15" thickBot="1">
      <c r="A88" s="242"/>
      <c r="B88" s="226"/>
      <c r="C88" s="226"/>
      <c r="D88" s="245"/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  <c r="AA88" s="211"/>
      <c r="AB88" s="211"/>
      <c r="AC88" s="211"/>
      <c r="AD88" s="211"/>
      <c r="AE88" s="211"/>
      <c r="AF88" s="284"/>
      <c r="AG88" s="23" t="s">
        <v>86</v>
      </c>
      <c r="AH88" s="29"/>
      <c r="AI88" s="23"/>
      <c r="AJ88" s="57"/>
      <c r="AK88" s="57"/>
      <c r="AL88" s="57"/>
      <c r="AM88" s="57"/>
      <c r="AN88" s="57"/>
      <c r="AO88" s="57"/>
      <c r="AP88" s="57">
        <f t="shared" si="143"/>
        <v>0</v>
      </c>
      <c r="AQ88" s="57">
        <f t="shared" si="144"/>
        <v>0</v>
      </c>
      <c r="AR88" s="57">
        <f t="shared" si="145"/>
        <v>0</v>
      </c>
      <c r="AS88" s="57">
        <f t="shared" si="146"/>
        <v>0</v>
      </c>
      <c r="AT88" s="57">
        <f t="shared" si="147"/>
        <v>0</v>
      </c>
      <c r="AU88" s="57">
        <f t="shared" si="148"/>
        <v>0</v>
      </c>
      <c r="AV88" s="57">
        <f t="shared" si="149"/>
        <v>0</v>
      </c>
      <c r="AW88" s="32">
        <f t="shared" si="150"/>
        <v>0</v>
      </c>
      <c r="AX88" s="36" t="str">
        <f t="shared" si="140"/>
        <v>Débil</v>
      </c>
      <c r="AY88" s="43"/>
      <c r="AZ88" s="42" t="e">
        <f t="shared" si="131"/>
        <v>#N/A</v>
      </c>
      <c r="BA88" s="43" t="e">
        <f t="shared" si="141"/>
        <v>#N/A</v>
      </c>
      <c r="BB88" s="36" t="e">
        <f t="shared" si="132"/>
        <v>#N/A</v>
      </c>
      <c r="BC88" s="33" t="e">
        <f t="shared" si="133"/>
        <v>#N/A</v>
      </c>
      <c r="BD88" s="33" t="e">
        <f t="shared" si="134"/>
        <v>#N/A</v>
      </c>
      <c r="BE88" s="212"/>
      <c r="BF88" s="210"/>
      <c r="BG88" s="210"/>
      <c r="BH88" s="210"/>
      <c r="BI88" s="210"/>
      <c r="BJ88" s="211"/>
      <c r="BK88" s="211"/>
      <c r="BL88" s="210"/>
      <c r="BM88" s="209"/>
      <c r="BN88" s="24"/>
      <c r="BO88" s="24"/>
      <c r="BP88" s="24"/>
      <c r="BQ88" s="24"/>
      <c r="BR88" s="24"/>
      <c r="BS88" s="24"/>
      <c r="BT88" s="24"/>
      <c r="BU88" s="90"/>
    </row>
    <row r="89" spans="1:73" s="78" customFormat="1">
      <c r="A89" s="242"/>
      <c r="B89" s="226"/>
      <c r="C89" s="226"/>
      <c r="D89" s="246"/>
      <c r="E89" s="231"/>
      <c r="F89" s="231"/>
      <c r="G89" s="231"/>
      <c r="H89" s="337"/>
      <c r="I89" s="337" t="str">
        <f t="shared" ref="I89" si="163">+IFERROR(VLOOKUP(H89,Probaiiidad,3,),"No Medida")</f>
        <v>No Medida</v>
      </c>
      <c r="J89" s="337" t="e">
        <f>+VLOOKUP(I89,NivelRieg,2,)</f>
        <v>#N/A</v>
      </c>
      <c r="K89" s="337"/>
      <c r="L89" s="337"/>
      <c r="M89" s="337"/>
      <c r="N89" s="337"/>
      <c r="O89" s="337"/>
      <c r="P89" s="337"/>
      <c r="Q89" s="337"/>
      <c r="R89" s="337"/>
      <c r="S89" s="337"/>
      <c r="T89" s="337"/>
      <c r="U89" s="337"/>
      <c r="V89" s="337"/>
      <c r="W89" s="337"/>
      <c r="X89" s="337"/>
      <c r="Y89" s="337"/>
      <c r="Z89" s="337"/>
      <c r="AA89" s="337"/>
      <c r="AB89" s="337"/>
      <c r="AC89" s="337"/>
      <c r="AD89" s="337">
        <f>+COUNTIF(K89:AC89,"Si")</f>
        <v>0</v>
      </c>
      <c r="AE89" s="337" t="str">
        <f>+IF(AD89&lt;6,"Moderado",IF(AD89&gt;11,"Catastrófico","Mayor"))</f>
        <v>Moderado</v>
      </c>
      <c r="AF89" s="337" t="str">
        <f>+IFERROR(VLOOKUP(_xlfn.CONCAT(I89,AE89),ZonaRiesg,2,FALSE),"No Medido")</f>
        <v>No Medido</v>
      </c>
      <c r="AG89" s="64" t="s">
        <v>84</v>
      </c>
      <c r="AH89" s="63"/>
      <c r="AI89" s="64"/>
      <c r="AJ89" s="68"/>
      <c r="AK89" s="68"/>
      <c r="AL89" s="68"/>
      <c r="AM89" s="68"/>
      <c r="AN89" s="68"/>
      <c r="AO89" s="68"/>
      <c r="AP89" s="68">
        <f t="shared" si="143"/>
        <v>0</v>
      </c>
      <c r="AQ89" s="68">
        <f t="shared" si="144"/>
        <v>0</v>
      </c>
      <c r="AR89" s="68">
        <f t="shared" si="145"/>
        <v>0</v>
      </c>
      <c r="AS89" s="68">
        <f t="shared" si="146"/>
        <v>0</v>
      </c>
      <c r="AT89" s="68">
        <f t="shared" si="147"/>
        <v>0</v>
      </c>
      <c r="AU89" s="68">
        <f t="shared" si="148"/>
        <v>0</v>
      </c>
      <c r="AV89" s="68">
        <f t="shared" si="149"/>
        <v>0</v>
      </c>
      <c r="AW89" s="69">
        <f t="shared" si="150"/>
        <v>0</v>
      </c>
      <c r="AX89" s="70" t="str">
        <f t="shared" si="140"/>
        <v>Débil</v>
      </c>
      <c r="AY89" s="71"/>
      <c r="AZ89" s="72" t="e">
        <f t="shared" si="131"/>
        <v>#N/A</v>
      </c>
      <c r="BA89" s="71" t="e">
        <f t="shared" si="141"/>
        <v>#N/A</v>
      </c>
      <c r="BB89" s="70" t="e">
        <f t="shared" si="132"/>
        <v>#N/A</v>
      </c>
      <c r="BC89" s="73" t="e">
        <f t="shared" si="133"/>
        <v>#N/A</v>
      </c>
      <c r="BD89" s="73" t="e">
        <f t="shared" si="134"/>
        <v>#N/A</v>
      </c>
      <c r="BE89" s="232" t="e">
        <f t="shared" ref="BE89" si="164">+AVERAGE(BC89:BC90)</f>
        <v>#N/A</v>
      </c>
      <c r="BF89" s="230" t="e">
        <f t="shared" ref="BF89" si="165">+IF(BE89&lt;50,"Débil",IF(BE89=100,"Fuerte","Moderado"))</f>
        <v>#N/A</v>
      </c>
      <c r="BG89" s="230" t="e">
        <f t="shared" ref="BG89" si="166">+IF(BF89="Fuerte",2,IF(BF89="Moderado",1,0))</f>
        <v>#N/A</v>
      </c>
      <c r="BH89" s="230" t="e">
        <f t="shared" ref="BH89" si="167">+J89-BG89</f>
        <v>#N/A</v>
      </c>
      <c r="BI89" s="230" t="e">
        <f>+VLOOKUP(BH89,nuevaProb,2,)</f>
        <v>#N/A</v>
      </c>
      <c r="BJ89" s="231" t="str">
        <f t="shared" ref="BJ89" si="168">+AE89</f>
        <v>Moderado</v>
      </c>
      <c r="BK89" s="231" t="str">
        <f t="shared" ref="BK89" si="169">+_xlfn.CONCAT(I89,BJ89)</f>
        <v>No MedidaModerado</v>
      </c>
      <c r="BL89" s="230" t="e">
        <f>+VLOOKUP(BK89,categoria,2,)</f>
        <v>#N/A</v>
      </c>
      <c r="BM89" s="229" t="e">
        <f>+VLOOKUP(BL89,Control,2,)</f>
        <v>#N/A</v>
      </c>
      <c r="BN89" s="65"/>
      <c r="BO89" s="65"/>
      <c r="BP89" s="65"/>
      <c r="BQ89" s="65"/>
      <c r="BR89" s="65"/>
      <c r="BS89" s="65"/>
      <c r="BT89" s="65"/>
      <c r="BU89" s="144"/>
    </row>
    <row r="90" spans="1:73" s="78" customFormat="1" ht="15" thickBot="1">
      <c r="A90" s="242"/>
      <c r="B90" s="226"/>
      <c r="C90" s="226"/>
      <c r="D90" s="250"/>
      <c r="E90" s="221"/>
      <c r="F90" s="221"/>
      <c r="G90" s="221"/>
      <c r="H90" s="221"/>
      <c r="I90" s="221"/>
      <c r="J90" s="221"/>
      <c r="K90" s="221"/>
      <c r="L90" s="221"/>
      <c r="M90" s="221"/>
      <c r="N90" s="221"/>
      <c r="O90" s="221"/>
      <c r="P90" s="221"/>
      <c r="Q90" s="221"/>
      <c r="R90" s="221"/>
      <c r="S90" s="221"/>
      <c r="T90" s="221"/>
      <c r="U90" s="221"/>
      <c r="V90" s="221"/>
      <c r="W90" s="221"/>
      <c r="X90" s="221"/>
      <c r="Y90" s="221"/>
      <c r="Z90" s="221"/>
      <c r="AA90" s="221"/>
      <c r="AB90" s="221"/>
      <c r="AC90" s="221"/>
      <c r="AD90" s="221"/>
      <c r="AE90" s="221"/>
      <c r="AF90" s="352"/>
      <c r="AG90" s="64" t="s">
        <v>85</v>
      </c>
      <c r="AH90" s="63"/>
      <c r="AI90" s="64"/>
      <c r="AJ90" s="68"/>
      <c r="AK90" s="68"/>
      <c r="AL90" s="68"/>
      <c r="AM90" s="68"/>
      <c r="AN90" s="68"/>
      <c r="AO90" s="68"/>
      <c r="AP90" s="68">
        <f t="shared" si="143"/>
        <v>0</v>
      </c>
      <c r="AQ90" s="68">
        <f t="shared" si="144"/>
        <v>0</v>
      </c>
      <c r="AR90" s="68">
        <f t="shared" si="145"/>
        <v>0</v>
      </c>
      <c r="AS90" s="68">
        <f t="shared" si="146"/>
        <v>0</v>
      </c>
      <c r="AT90" s="68">
        <f t="shared" si="147"/>
        <v>0</v>
      </c>
      <c r="AU90" s="68">
        <f t="shared" si="148"/>
        <v>0</v>
      </c>
      <c r="AV90" s="68">
        <f t="shared" si="149"/>
        <v>0</v>
      </c>
      <c r="AW90" s="69">
        <f t="shared" si="150"/>
        <v>0</v>
      </c>
      <c r="AX90" s="70" t="str">
        <f t="shared" si="140"/>
        <v>Débil</v>
      </c>
      <c r="AY90" s="71"/>
      <c r="AZ90" s="72" t="e">
        <f t="shared" si="131"/>
        <v>#N/A</v>
      </c>
      <c r="BA90" s="71" t="e">
        <f t="shared" si="141"/>
        <v>#N/A</v>
      </c>
      <c r="BB90" s="70" t="e">
        <f t="shared" si="132"/>
        <v>#N/A</v>
      </c>
      <c r="BC90" s="73" t="e">
        <f t="shared" si="133"/>
        <v>#N/A</v>
      </c>
      <c r="BD90" s="73" t="e">
        <f t="shared" si="134"/>
        <v>#N/A</v>
      </c>
      <c r="BE90" s="224"/>
      <c r="BF90" s="218"/>
      <c r="BG90" s="218"/>
      <c r="BH90" s="218"/>
      <c r="BI90" s="218"/>
      <c r="BJ90" s="221"/>
      <c r="BK90" s="221"/>
      <c r="BL90" s="218"/>
      <c r="BM90" s="215"/>
      <c r="BN90" s="65"/>
      <c r="BO90" s="65"/>
      <c r="BP90" s="65"/>
      <c r="BQ90" s="65"/>
      <c r="BR90" s="65"/>
      <c r="BS90" s="65"/>
      <c r="BT90" s="65"/>
      <c r="BU90" s="144"/>
    </row>
    <row r="91" spans="1:73" ht="43.5" thickBot="1">
      <c r="A91" s="243"/>
      <c r="B91" s="204"/>
      <c r="C91" s="204"/>
      <c r="D91" s="94"/>
      <c r="E91" s="95"/>
      <c r="F91" s="95"/>
      <c r="G91" s="93"/>
      <c r="H91" s="142"/>
      <c r="I91" s="142" t="str">
        <f t="shared" ref="I91" si="170">+IFERROR(VLOOKUP(H91,Probaiiidad,3,),"No Medida")</f>
        <v>No Medida</v>
      </c>
      <c r="J91" s="142" t="e">
        <f>+VLOOKUP(I91,NivelRieg,2,)</f>
        <v>#N/A</v>
      </c>
      <c r="K91" s="142"/>
      <c r="L91" s="142"/>
      <c r="M91" s="142"/>
      <c r="N91" s="142"/>
      <c r="O91" s="142"/>
      <c r="P91" s="142"/>
      <c r="Q91" s="142"/>
      <c r="R91" s="142"/>
      <c r="S91" s="142"/>
      <c r="T91" s="142"/>
      <c r="U91" s="142"/>
      <c r="V91" s="142"/>
      <c r="W91" s="142"/>
      <c r="X91" s="142"/>
      <c r="Y91" s="142"/>
      <c r="Z91" s="142"/>
      <c r="AA91" s="142"/>
      <c r="AB91" s="142"/>
      <c r="AC91" s="142"/>
      <c r="AD91" s="143">
        <f>+COUNTIF(K91:AC91,"Si")</f>
        <v>0</v>
      </c>
      <c r="AE91" s="142" t="str">
        <f>+IF(AD91&lt;6,"Moderado",IF(AD91&gt;11,"Catastrófico","Mayor"))</f>
        <v>Moderado</v>
      </c>
      <c r="AF91" s="143" t="str">
        <f>+IFERROR(VLOOKUP(_xlfn.CONCAT(I91,AE91),ZonaRiesg,2,FALSE),"No Medido")</f>
        <v>No Medido</v>
      </c>
      <c r="AG91" s="95" t="s">
        <v>84</v>
      </c>
      <c r="AH91" s="94"/>
      <c r="AI91" s="95"/>
      <c r="AJ91" s="96"/>
      <c r="AK91" s="96"/>
      <c r="AL91" s="96"/>
      <c r="AM91" s="96"/>
      <c r="AN91" s="96"/>
      <c r="AO91" s="96"/>
      <c r="AP91" s="96">
        <f t="shared" si="143"/>
        <v>0</v>
      </c>
      <c r="AQ91" s="96">
        <f t="shared" si="144"/>
        <v>0</v>
      </c>
      <c r="AR91" s="96">
        <f t="shared" si="145"/>
        <v>0</v>
      </c>
      <c r="AS91" s="96">
        <f t="shared" si="146"/>
        <v>0</v>
      </c>
      <c r="AT91" s="96">
        <f t="shared" si="147"/>
        <v>0</v>
      </c>
      <c r="AU91" s="96">
        <f t="shared" si="148"/>
        <v>0</v>
      </c>
      <c r="AV91" s="96">
        <f t="shared" si="149"/>
        <v>0</v>
      </c>
      <c r="AW91" s="97">
        <f t="shared" si="150"/>
        <v>0</v>
      </c>
      <c r="AX91" s="98" t="str">
        <f t="shared" si="140"/>
        <v>Débil</v>
      </c>
      <c r="AY91" s="99"/>
      <c r="AZ91" s="98" t="e">
        <f t="shared" si="131"/>
        <v>#N/A</v>
      </c>
      <c r="BA91" s="99" t="e">
        <f t="shared" si="141"/>
        <v>#N/A</v>
      </c>
      <c r="BB91" s="98" t="e">
        <f t="shared" si="132"/>
        <v>#N/A</v>
      </c>
      <c r="BC91" s="99" t="e">
        <f t="shared" si="133"/>
        <v>#N/A</v>
      </c>
      <c r="BD91" s="99" t="e">
        <f t="shared" si="134"/>
        <v>#N/A</v>
      </c>
      <c r="BE91" s="145" t="e">
        <f>+AVERAGE(BC91)</f>
        <v>#N/A</v>
      </c>
      <c r="BF91" s="98" t="e">
        <f t="shared" ref="BF91" si="171">+IF(BE91&lt;50,"Débil",IF(BE91=100,"Fuerte","Moderado"))</f>
        <v>#N/A</v>
      </c>
      <c r="BG91" s="146" t="e">
        <f t="shared" ref="BG91" si="172">+IF(BF91="Fuerte",2,IF(BF91="Moderado",1,0))</f>
        <v>#N/A</v>
      </c>
      <c r="BH91" s="146" t="e">
        <f t="shared" ref="BH91" si="173">+J91-BG91</f>
        <v>#N/A</v>
      </c>
      <c r="BI91" s="146" t="e">
        <f>+VLOOKUP(BH91,nuevaProb,2,)</f>
        <v>#N/A</v>
      </c>
      <c r="BJ91" s="147" t="str">
        <f t="shared" ref="BJ91" si="174">+AE91</f>
        <v>Moderado</v>
      </c>
      <c r="BK91" s="147" t="str">
        <f t="shared" ref="BK91:BK92" si="175">+_xlfn.CONCAT(I91,BJ91)</f>
        <v>No MedidaModerado</v>
      </c>
      <c r="BL91" s="146" t="e">
        <f>+VLOOKUP(BK91,categoria,2,)</f>
        <v>#N/A</v>
      </c>
      <c r="BM91" s="148" t="e">
        <f>+VLOOKUP(BL91,Control,2,)</f>
        <v>#N/A</v>
      </c>
      <c r="BN91" s="93"/>
      <c r="BO91" s="93"/>
      <c r="BP91" s="93"/>
      <c r="BQ91" s="93"/>
      <c r="BR91" s="93"/>
      <c r="BS91" s="93"/>
      <c r="BT91" s="93"/>
      <c r="BU91" s="100"/>
    </row>
    <row r="92" spans="1:73" s="78" customFormat="1">
      <c r="A92" s="241">
        <v>14</v>
      </c>
      <c r="B92" s="225"/>
      <c r="C92" s="225"/>
      <c r="D92" s="249"/>
      <c r="E92" s="219"/>
      <c r="F92" s="219"/>
      <c r="G92" s="219"/>
      <c r="H92" s="219"/>
      <c r="I92" s="219" t="str">
        <f t="shared" si="142"/>
        <v>No Medida</v>
      </c>
      <c r="J92" s="219" t="e">
        <f>+VLOOKUP(I92,NivelRieg,2,)</f>
        <v>#N/A</v>
      </c>
      <c r="K92" s="219"/>
      <c r="L92" s="219"/>
      <c r="M92" s="219"/>
      <c r="N92" s="219"/>
      <c r="O92" s="219"/>
      <c r="P92" s="219"/>
      <c r="Q92" s="219"/>
      <c r="R92" s="219"/>
      <c r="S92" s="219"/>
      <c r="T92" s="219"/>
      <c r="U92" s="219"/>
      <c r="V92" s="219"/>
      <c r="W92" s="219"/>
      <c r="X92" s="219"/>
      <c r="Y92" s="219"/>
      <c r="Z92" s="219"/>
      <c r="AA92" s="219"/>
      <c r="AB92" s="219"/>
      <c r="AC92" s="219"/>
      <c r="AD92" s="219">
        <f>+COUNTIF(K92:AC92,"Si")</f>
        <v>0</v>
      </c>
      <c r="AE92" s="219" t="str">
        <f>+IF(AD92&lt;6,"Moderado",IF(AD92&gt;11,"Catastrófico","Mayor"))</f>
        <v>Moderado</v>
      </c>
      <c r="AF92" s="219" t="str">
        <f>+IFERROR(VLOOKUP(_xlfn.CONCAT(I92,AE92),ZonaRiesg,2,FALSE),"No Medido")</f>
        <v>No Medido</v>
      </c>
      <c r="AG92" s="151" t="s">
        <v>84</v>
      </c>
      <c r="AH92" s="150"/>
      <c r="AI92" s="151"/>
      <c r="AJ92" s="152"/>
      <c r="AK92" s="152"/>
      <c r="AL92" s="152"/>
      <c r="AM92" s="152"/>
      <c r="AN92" s="152"/>
      <c r="AO92" s="152"/>
      <c r="AP92" s="152">
        <f t="shared" si="143"/>
        <v>0</v>
      </c>
      <c r="AQ92" s="152">
        <f t="shared" si="144"/>
        <v>0</v>
      </c>
      <c r="AR92" s="152">
        <f t="shared" si="145"/>
        <v>0</v>
      </c>
      <c r="AS92" s="152">
        <f t="shared" si="146"/>
        <v>0</v>
      </c>
      <c r="AT92" s="152">
        <f t="shared" si="147"/>
        <v>0</v>
      </c>
      <c r="AU92" s="152">
        <f t="shared" si="148"/>
        <v>0</v>
      </c>
      <c r="AV92" s="152">
        <f t="shared" si="149"/>
        <v>0</v>
      </c>
      <c r="AW92" s="153">
        <f t="shared" si="150"/>
        <v>0</v>
      </c>
      <c r="AX92" s="154" t="str">
        <f t="shared" si="140"/>
        <v>Débil</v>
      </c>
      <c r="AY92" s="155"/>
      <c r="AZ92" s="156" t="e">
        <f t="shared" si="131"/>
        <v>#N/A</v>
      </c>
      <c r="BA92" s="155" t="e">
        <f t="shared" si="141"/>
        <v>#N/A</v>
      </c>
      <c r="BB92" s="154" t="e">
        <f t="shared" si="132"/>
        <v>#N/A</v>
      </c>
      <c r="BC92" s="157" t="e">
        <f t="shared" si="133"/>
        <v>#N/A</v>
      </c>
      <c r="BD92" s="157" t="e">
        <f t="shared" si="134"/>
        <v>#N/A</v>
      </c>
      <c r="BE92" s="222" t="e">
        <f>+AVERAGE(BC92:BC93)</f>
        <v>#N/A</v>
      </c>
      <c r="BF92" s="216" t="e">
        <f>+IF(BE92&lt;50,"Débil",IF(BE92=100,"Fuerte","Moderado"))</f>
        <v>#N/A</v>
      </c>
      <c r="BG92" s="216" t="e">
        <f>+IF(BF92="Fuerte",2,IF(BF92="Moderado",1,0))</f>
        <v>#N/A</v>
      </c>
      <c r="BH92" s="216" t="e">
        <f>+J93-BG92</f>
        <v>#N/A</v>
      </c>
      <c r="BI92" s="216" t="e">
        <f>+VLOOKUP(BH92,nuevaProb,2,)</f>
        <v>#N/A</v>
      </c>
      <c r="BJ92" s="219" t="str">
        <f>+AE92</f>
        <v>Moderado</v>
      </c>
      <c r="BK92" s="219" t="str">
        <f t="shared" si="175"/>
        <v>No MedidaModerado</v>
      </c>
      <c r="BL92" s="216" t="e">
        <f>+VLOOKUP(BK92,categoria,2,)</f>
        <v>#N/A</v>
      </c>
      <c r="BM92" s="213" t="e">
        <f>+VLOOKUP(BL92,Control,2,)</f>
        <v>#N/A</v>
      </c>
      <c r="BN92" s="149"/>
      <c r="BO92" s="149"/>
      <c r="BP92" s="149"/>
      <c r="BQ92" s="149"/>
      <c r="BR92" s="149"/>
      <c r="BS92" s="149"/>
      <c r="BT92" s="149"/>
      <c r="BU92" s="158"/>
    </row>
    <row r="93" spans="1:73" s="78" customFormat="1" ht="15" thickBot="1">
      <c r="A93" s="242"/>
      <c r="B93" s="226"/>
      <c r="C93" s="226"/>
      <c r="D93" s="250"/>
      <c r="E93" s="221"/>
      <c r="F93" s="221"/>
      <c r="G93" s="221"/>
      <c r="H93" s="221"/>
      <c r="I93" s="221"/>
      <c r="J93" s="221"/>
      <c r="K93" s="221"/>
      <c r="L93" s="221"/>
      <c r="M93" s="221"/>
      <c r="N93" s="221"/>
      <c r="O93" s="221"/>
      <c r="P93" s="221"/>
      <c r="Q93" s="221"/>
      <c r="R93" s="221"/>
      <c r="S93" s="221"/>
      <c r="T93" s="221"/>
      <c r="U93" s="221"/>
      <c r="V93" s="221"/>
      <c r="W93" s="221"/>
      <c r="X93" s="221"/>
      <c r="Y93" s="221"/>
      <c r="Z93" s="221"/>
      <c r="AA93" s="221"/>
      <c r="AB93" s="221"/>
      <c r="AC93" s="221"/>
      <c r="AD93" s="221"/>
      <c r="AE93" s="221"/>
      <c r="AF93" s="352"/>
      <c r="AG93" s="64" t="s">
        <v>85</v>
      </c>
      <c r="AH93" s="63"/>
      <c r="AI93" s="64"/>
      <c r="AJ93" s="68"/>
      <c r="AK93" s="68"/>
      <c r="AL93" s="68"/>
      <c r="AM93" s="68"/>
      <c r="AN93" s="68"/>
      <c r="AO93" s="68"/>
      <c r="AP93" s="68">
        <f t="shared" si="143"/>
        <v>0</v>
      </c>
      <c r="AQ93" s="68">
        <f t="shared" si="144"/>
        <v>0</v>
      </c>
      <c r="AR93" s="68">
        <f t="shared" si="145"/>
        <v>0</v>
      </c>
      <c r="AS93" s="68">
        <f t="shared" si="146"/>
        <v>0</v>
      </c>
      <c r="AT93" s="68">
        <f t="shared" si="147"/>
        <v>0</v>
      </c>
      <c r="AU93" s="68">
        <f t="shared" si="148"/>
        <v>0</v>
      </c>
      <c r="AV93" s="68">
        <f t="shared" si="149"/>
        <v>0</v>
      </c>
      <c r="AW93" s="69">
        <f t="shared" si="150"/>
        <v>0</v>
      </c>
      <c r="AX93" s="70" t="str">
        <f t="shared" si="140"/>
        <v>Débil</v>
      </c>
      <c r="AY93" s="71"/>
      <c r="AZ93" s="72" t="e">
        <f t="shared" si="131"/>
        <v>#N/A</v>
      </c>
      <c r="BA93" s="71" t="e">
        <f t="shared" si="141"/>
        <v>#N/A</v>
      </c>
      <c r="BB93" s="70" t="e">
        <f t="shared" si="132"/>
        <v>#N/A</v>
      </c>
      <c r="BC93" s="73" t="e">
        <f t="shared" si="133"/>
        <v>#N/A</v>
      </c>
      <c r="BD93" s="73" t="e">
        <f t="shared" si="134"/>
        <v>#N/A</v>
      </c>
      <c r="BE93" s="224"/>
      <c r="BF93" s="218"/>
      <c r="BG93" s="218"/>
      <c r="BH93" s="218"/>
      <c r="BI93" s="218"/>
      <c r="BJ93" s="221"/>
      <c r="BK93" s="221"/>
      <c r="BL93" s="218"/>
      <c r="BM93" s="215"/>
      <c r="BN93" s="65"/>
      <c r="BO93" s="65"/>
      <c r="BP93" s="65"/>
      <c r="BQ93" s="65"/>
      <c r="BR93" s="65"/>
      <c r="BS93" s="65"/>
      <c r="BT93" s="65"/>
      <c r="BU93" s="144"/>
    </row>
    <row r="94" spans="1:73">
      <c r="A94" s="242"/>
      <c r="B94" s="226"/>
      <c r="C94" s="226"/>
      <c r="D94" s="260"/>
      <c r="E94" s="203"/>
      <c r="F94" s="203"/>
      <c r="G94" s="203"/>
      <c r="H94" s="332"/>
      <c r="I94" s="332" t="str">
        <f t="shared" ref="I94" si="176">+IFERROR(VLOOKUP(H94,Probaiiidad,3,),"No Medida")</f>
        <v>No Medida</v>
      </c>
      <c r="J94" s="332" t="e">
        <f>+VLOOKUP(I94,NivelRieg,2,)</f>
        <v>#N/A</v>
      </c>
      <c r="K94" s="332"/>
      <c r="L94" s="332"/>
      <c r="M94" s="332"/>
      <c r="N94" s="332"/>
      <c r="O94" s="332"/>
      <c r="P94" s="332"/>
      <c r="Q94" s="332"/>
      <c r="R94" s="332"/>
      <c r="S94" s="332"/>
      <c r="T94" s="332"/>
      <c r="U94" s="332"/>
      <c r="V94" s="332"/>
      <c r="W94" s="332"/>
      <c r="X94" s="332"/>
      <c r="Y94" s="332"/>
      <c r="Z94" s="332"/>
      <c r="AA94" s="332"/>
      <c r="AB94" s="332"/>
      <c r="AC94" s="332"/>
      <c r="AD94" s="332">
        <f>+COUNTIF(K94:AC94,"Si")</f>
        <v>0</v>
      </c>
      <c r="AE94" s="332" t="str">
        <f>+IF(AD94&lt;6,"Moderado",IF(AD94&gt;11,"Catastrófico","Mayor"))</f>
        <v>Moderado</v>
      </c>
      <c r="AF94" s="332" t="str">
        <f>+IFERROR(VLOOKUP(_xlfn.CONCAT(I94,AE94),ZonaRiesg,2,FALSE),"No Medido")</f>
        <v>No Medido</v>
      </c>
      <c r="AG94" s="23" t="s">
        <v>84</v>
      </c>
      <c r="AH94" s="29"/>
      <c r="AI94" s="23"/>
      <c r="AJ94" s="57"/>
      <c r="AK94" s="57"/>
      <c r="AL94" s="57"/>
      <c r="AM94" s="57"/>
      <c r="AN94" s="57"/>
      <c r="AO94" s="57"/>
      <c r="AP94" s="57">
        <f t="shared" si="143"/>
        <v>0</v>
      </c>
      <c r="AQ94" s="57">
        <f t="shared" si="144"/>
        <v>0</v>
      </c>
      <c r="AR94" s="57">
        <f t="shared" si="145"/>
        <v>0</v>
      </c>
      <c r="AS94" s="57">
        <f t="shared" si="146"/>
        <v>0</v>
      </c>
      <c r="AT94" s="57">
        <f t="shared" si="147"/>
        <v>0</v>
      </c>
      <c r="AU94" s="57">
        <f t="shared" si="148"/>
        <v>0</v>
      </c>
      <c r="AV94" s="57">
        <f t="shared" si="149"/>
        <v>0</v>
      </c>
      <c r="AW94" s="32">
        <f t="shared" si="150"/>
        <v>0</v>
      </c>
      <c r="AX94" s="36" t="str">
        <f t="shared" si="140"/>
        <v>Débil</v>
      </c>
      <c r="AY94" s="43"/>
      <c r="AZ94" s="42" t="e">
        <f t="shared" si="131"/>
        <v>#N/A</v>
      </c>
      <c r="BA94" s="43" t="e">
        <f t="shared" si="141"/>
        <v>#N/A</v>
      </c>
      <c r="BB94" s="36" t="e">
        <f t="shared" si="132"/>
        <v>#N/A</v>
      </c>
      <c r="BC94" s="33" t="e">
        <f t="shared" si="133"/>
        <v>#N/A</v>
      </c>
      <c r="BD94" s="33" t="e">
        <f t="shared" si="134"/>
        <v>#N/A</v>
      </c>
      <c r="BE94" s="205" t="e">
        <f>+AVERAGE(BC94:BC95)</f>
        <v>#N/A</v>
      </c>
      <c r="BF94" s="201" t="e">
        <f>+IF(BE94&lt;50,"Débil",IF(BE94=100,"Fuerte","Moderado"))</f>
        <v>#N/A</v>
      </c>
      <c r="BG94" s="201" t="e">
        <f>+IF(BF94="Fuerte",2,IF(BF94="Moderado",1,0))</f>
        <v>#N/A</v>
      </c>
      <c r="BH94" s="201" t="e">
        <f>+J95-BG94</f>
        <v>#N/A</v>
      </c>
      <c r="BI94" s="201" t="e">
        <f>+VLOOKUP(BH94,nuevaProb,2,)</f>
        <v>#N/A</v>
      </c>
      <c r="BJ94" s="203" t="str">
        <f>+AE94</f>
        <v>Moderado</v>
      </c>
      <c r="BK94" s="203" t="str">
        <f>+_xlfn.CONCAT(I94,BJ94)</f>
        <v>No MedidaModerado</v>
      </c>
      <c r="BL94" s="201" t="e">
        <f>+VLOOKUP(BK94,categoria,2,)</f>
        <v>#N/A</v>
      </c>
      <c r="BM94" s="199" t="e">
        <f>+VLOOKUP(BL94,Control,2,)</f>
        <v>#N/A</v>
      </c>
      <c r="BN94" s="24"/>
      <c r="BO94" s="24"/>
      <c r="BP94" s="24"/>
      <c r="BQ94" s="24"/>
      <c r="BR94" s="24"/>
      <c r="BS94" s="24"/>
      <c r="BT94" s="24"/>
      <c r="BU94" s="90"/>
    </row>
    <row r="95" spans="1:73" ht="15" thickBot="1">
      <c r="A95" s="243"/>
      <c r="B95" s="204"/>
      <c r="C95" s="204"/>
      <c r="D95" s="261"/>
      <c r="E95" s="204"/>
      <c r="F95" s="204"/>
      <c r="G95" s="204"/>
      <c r="H95" s="204"/>
      <c r="I95" s="204"/>
      <c r="J95" s="204"/>
      <c r="K95" s="204"/>
      <c r="L95" s="204"/>
      <c r="M95" s="204"/>
      <c r="N95" s="204"/>
      <c r="O95" s="204"/>
      <c r="P95" s="204"/>
      <c r="Q95" s="204"/>
      <c r="R95" s="204"/>
      <c r="S95" s="204"/>
      <c r="T95" s="204"/>
      <c r="U95" s="204"/>
      <c r="V95" s="204"/>
      <c r="W95" s="204"/>
      <c r="X95" s="204"/>
      <c r="Y95" s="204"/>
      <c r="Z95" s="204"/>
      <c r="AA95" s="204"/>
      <c r="AB95" s="204"/>
      <c r="AC95" s="204"/>
      <c r="AD95" s="204"/>
      <c r="AE95" s="204"/>
      <c r="AF95" s="204"/>
      <c r="AG95" s="95" t="s">
        <v>85</v>
      </c>
      <c r="AH95" s="94"/>
      <c r="AI95" s="95"/>
      <c r="AJ95" s="96"/>
      <c r="AK95" s="96"/>
      <c r="AL95" s="96"/>
      <c r="AM95" s="96"/>
      <c r="AN95" s="96"/>
      <c r="AO95" s="96"/>
      <c r="AP95" s="96">
        <f t="shared" si="143"/>
        <v>0</v>
      </c>
      <c r="AQ95" s="96">
        <f t="shared" si="144"/>
        <v>0</v>
      </c>
      <c r="AR95" s="96">
        <f t="shared" si="145"/>
        <v>0</v>
      </c>
      <c r="AS95" s="96">
        <f t="shared" si="146"/>
        <v>0</v>
      </c>
      <c r="AT95" s="96">
        <f t="shared" si="147"/>
        <v>0</v>
      </c>
      <c r="AU95" s="96">
        <f t="shared" si="148"/>
        <v>0</v>
      </c>
      <c r="AV95" s="96">
        <f t="shared" si="149"/>
        <v>0</v>
      </c>
      <c r="AW95" s="97">
        <f t="shared" si="150"/>
        <v>0</v>
      </c>
      <c r="AX95" s="98" t="str">
        <f t="shared" si="140"/>
        <v>Débil</v>
      </c>
      <c r="AY95" s="99"/>
      <c r="AZ95" s="98" t="e">
        <f t="shared" si="131"/>
        <v>#N/A</v>
      </c>
      <c r="BA95" s="99" t="e">
        <f t="shared" si="141"/>
        <v>#N/A</v>
      </c>
      <c r="BB95" s="98" t="e">
        <f t="shared" si="132"/>
        <v>#N/A</v>
      </c>
      <c r="BC95" s="99" t="e">
        <f t="shared" si="133"/>
        <v>#N/A</v>
      </c>
      <c r="BD95" s="99" t="e">
        <f t="shared" si="134"/>
        <v>#N/A</v>
      </c>
      <c r="BE95" s="206"/>
      <c r="BF95" s="202"/>
      <c r="BG95" s="202"/>
      <c r="BH95" s="202"/>
      <c r="BI95" s="202"/>
      <c r="BJ95" s="204"/>
      <c r="BK95" s="204"/>
      <c r="BL95" s="202"/>
      <c r="BM95" s="200"/>
      <c r="BN95" s="93"/>
      <c r="BO95" s="93"/>
      <c r="BP95" s="93"/>
      <c r="BQ95" s="93"/>
      <c r="BR95" s="93"/>
      <c r="BS95" s="93"/>
      <c r="BT95" s="93"/>
      <c r="BU95" s="100"/>
    </row>
    <row r="96" spans="1:73" s="78" customFormat="1">
      <c r="A96" s="241">
        <v>15</v>
      </c>
      <c r="B96" s="225"/>
      <c r="C96" s="225"/>
      <c r="D96" s="249"/>
      <c r="E96" s="219"/>
      <c r="F96" s="219"/>
      <c r="G96" s="219"/>
      <c r="H96" s="353"/>
      <c r="I96" s="353" t="str">
        <f t="shared" ref="I96" si="177">+IFERROR(VLOOKUP(H96,Probaiiidad,3,),"No Medida")</f>
        <v>No Medida</v>
      </c>
      <c r="J96" s="353" t="e">
        <f>+VLOOKUP(I96,NivelRieg,2,)</f>
        <v>#N/A</v>
      </c>
      <c r="K96" s="353"/>
      <c r="L96" s="353"/>
      <c r="M96" s="353"/>
      <c r="N96" s="353"/>
      <c r="O96" s="353"/>
      <c r="P96" s="353"/>
      <c r="Q96" s="353"/>
      <c r="R96" s="353"/>
      <c r="S96" s="353"/>
      <c r="T96" s="353"/>
      <c r="U96" s="353"/>
      <c r="V96" s="353"/>
      <c r="W96" s="353"/>
      <c r="X96" s="353"/>
      <c r="Y96" s="353"/>
      <c r="Z96" s="353"/>
      <c r="AA96" s="353"/>
      <c r="AB96" s="353"/>
      <c r="AC96" s="353"/>
      <c r="AD96" s="353">
        <f>+COUNTIF(K96:AC96,"Si")</f>
        <v>0</v>
      </c>
      <c r="AE96" s="353" t="str">
        <f>+IF(AD96&lt;6,"Moderado",IF(AD96&gt;11,"Catastrófico","Mayor"))</f>
        <v>Moderado</v>
      </c>
      <c r="AF96" s="219" t="str">
        <f>+IFERROR(VLOOKUP(_xlfn.CONCAT(I96,AE96),ZonaRiesg,2,FALSE),"No Medido")</f>
        <v>No Medido</v>
      </c>
      <c r="AG96" s="151" t="s">
        <v>84</v>
      </c>
      <c r="AH96" s="150"/>
      <c r="AI96" s="151"/>
      <c r="AJ96" s="152"/>
      <c r="AK96" s="152"/>
      <c r="AL96" s="152"/>
      <c r="AM96" s="152"/>
      <c r="AN96" s="152"/>
      <c r="AO96" s="152"/>
      <c r="AP96" s="152">
        <f t="shared" si="143"/>
        <v>0</v>
      </c>
      <c r="AQ96" s="152">
        <f t="shared" si="144"/>
        <v>0</v>
      </c>
      <c r="AR96" s="152">
        <f t="shared" si="145"/>
        <v>0</v>
      </c>
      <c r="AS96" s="152">
        <f t="shared" si="146"/>
        <v>0</v>
      </c>
      <c r="AT96" s="152">
        <f t="shared" si="147"/>
        <v>0</v>
      </c>
      <c r="AU96" s="152">
        <f t="shared" si="148"/>
        <v>0</v>
      </c>
      <c r="AV96" s="152">
        <f t="shared" si="149"/>
        <v>0</v>
      </c>
      <c r="AW96" s="153">
        <f t="shared" si="150"/>
        <v>0</v>
      </c>
      <c r="AX96" s="154" t="str">
        <f t="shared" si="140"/>
        <v>Débil</v>
      </c>
      <c r="AY96" s="155"/>
      <c r="AZ96" s="156" t="e">
        <f t="shared" si="131"/>
        <v>#N/A</v>
      </c>
      <c r="BA96" s="155" t="e">
        <f t="shared" si="141"/>
        <v>#N/A</v>
      </c>
      <c r="BB96" s="154" t="e">
        <f t="shared" si="132"/>
        <v>#N/A</v>
      </c>
      <c r="BC96" s="157" t="e">
        <f t="shared" si="133"/>
        <v>#N/A</v>
      </c>
      <c r="BD96" s="157" t="e">
        <f t="shared" si="134"/>
        <v>#N/A</v>
      </c>
      <c r="BE96" s="222" t="e">
        <f>+AVERAGE(BC96:BC99)</f>
        <v>#N/A</v>
      </c>
      <c r="BF96" s="216" t="e">
        <f>+IF(BE96&lt;50,"Débil",IF(BE96=100,"Fuerte","Moderado"))</f>
        <v>#N/A</v>
      </c>
      <c r="BG96" s="216" t="e">
        <f>+IF(BF96="Fuerte",2,IF(BF96="Moderado",1,0))</f>
        <v>#N/A</v>
      </c>
      <c r="BH96" s="216" t="e">
        <f>+J97-BG96</f>
        <v>#N/A</v>
      </c>
      <c r="BI96" s="216" t="e">
        <f>+VLOOKUP(BH96,nuevaProb,2,)</f>
        <v>#N/A</v>
      </c>
      <c r="BJ96" s="219" t="str">
        <f>+AE96</f>
        <v>Moderado</v>
      </c>
      <c r="BK96" s="219" t="str">
        <f>+_xlfn.CONCAT(I96,BJ96)</f>
        <v>No MedidaModerado</v>
      </c>
      <c r="BL96" s="216" t="e">
        <f>+VLOOKUP(BK96,categoria,2,)</f>
        <v>#N/A</v>
      </c>
      <c r="BM96" s="213" t="e">
        <f>+VLOOKUP(BL96,Control,2,)</f>
        <v>#N/A</v>
      </c>
      <c r="BN96" s="149"/>
      <c r="BO96" s="149"/>
      <c r="BP96" s="149"/>
      <c r="BQ96" s="149"/>
      <c r="BR96" s="149"/>
      <c r="BS96" s="149"/>
      <c r="BT96" s="149"/>
      <c r="BU96" s="158"/>
    </row>
    <row r="97" spans="1:73" s="78" customFormat="1">
      <c r="A97" s="242"/>
      <c r="B97" s="226"/>
      <c r="C97" s="226"/>
      <c r="D97" s="248"/>
      <c r="E97" s="220"/>
      <c r="F97" s="220"/>
      <c r="G97" s="220"/>
      <c r="H97" s="354"/>
      <c r="I97" s="354"/>
      <c r="J97" s="354"/>
      <c r="K97" s="354"/>
      <c r="L97" s="354"/>
      <c r="M97" s="354"/>
      <c r="N97" s="354"/>
      <c r="O97" s="354"/>
      <c r="P97" s="354"/>
      <c r="Q97" s="354"/>
      <c r="R97" s="354"/>
      <c r="S97" s="354"/>
      <c r="T97" s="354"/>
      <c r="U97" s="354"/>
      <c r="V97" s="354"/>
      <c r="W97" s="354"/>
      <c r="X97" s="354"/>
      <c r="Y97" s="354"/>
      <c r="Z97" s="354"/>
      <c r="AA97" s="354"/>
      <c r="AB97" s="354"/>
      <c r="AC97" s="354"/>
      <c r="AD97" s="354"/>
      <c r="AE97" s="354"/>
      <c r="AF97" s="220"/>
      <c r="AG97" s="64" t="s">
        <v>85</v>
      </c>
      <c r="AH97" s="63"/>
      <c r="AI97" s="64"/>
      <c r="AJ97" s="68"/>
      <c r="AK97" s="68"/>
      <c r="AL97" s="68"/>
      <c r="AM97" s="68"/>
      <c r="AN97" s="68"/>
      <c r="AO97" s="68"/>
      <c r="AP97" s="68">
        <f t="shared" si="143"/>
        <v>0</v>
      </c>
      <c r="AQ97" s="68">
        <f t="shared" si="144"/>
        <v>0</v>
      </c>
      <c r="AR97" s="68">
        <f t="shared" si="145"/>
        <v>0</v>
      </c>
      <c r="AS97" s="68">
        <f t="shared" si="146"/>
        <v>0</v>
      </c>
      <c r="AT97" s="68">
        <f t="shared" si="147"/>
        <v>0</v>
      </c>
      <c r="AU97" s="68">
        <f t="shared" si="148"/>
        <v>0</v>
      </c>
      <c r="AV97" s="68">
        <f t="shared" si="149"/>
        <v>0</v>
      </c>
      <c r="AW97" s="69">
        <f t="shared" si="150"/>
        <v>0</v>
      </c>
      <c r="AX97" s="70" t="str">
        <f t="shared" si="140"/>
        <v>Débil</v>
      </c>
      <c r="AY97" s="71"/>
      <c r="AZ97" s="72" t="e">
        <f t="shared" si="131"/>
        <v>#N/A</v>
      </c>
      <c r="BA97" s="71" t="e">
        <f t="shared" si="141"/>
        <v>#N/A</v>
      </c>
      <c r="BB97" s="70" t="e">
        <f t="shared" si="132"/>
        <v>#N/A</v>
      </c>
      <c r="BC97" s="73" t="e">
        <f t="shared" si="133"/>
        <v>#N/A</v>
      </c>
      <c r="BD97" s="73" t="e">
        <f t="shared" si="134"/>
        <v>#N/A</v>
      </c>
      <c r="BE97" s="223"/>
      <c r="BF97" s="217"/>
      <c r="BG97" s="217"/>
      <c r="BH97" s="217"/>
      <c r="BI97" s="217"/>
      <c r="BJ97" s="220"/>
      <c r="BK97" s="220"/>
      <c r="BL97" s="217"/>
      <c r="BM97" s="214"/>
      <c r="BN97" s="65"/>
      <c r="BO97" s="65"/>
      <c r="BP97" s="65"/>
      <c r="BQ97" s="65"/>
      <c r="BR97" s="65"/>
      <c r="BS97" s="65"/>
      <c r="BT97" s="65"/>
      <c r="BU97" s="144"/>
    </row>
    <row r="98" spans="1:73" s="78" customFormat="1">
      <c r="A98" s="242"/>
      <c r="B98" s="226"/>
      <c r="C98" s="226"/>
      <c r="D98" s="248"/>
      <c r="E98" s="220"/>
      <c r="F98" s="220"/>
      <c r="G98" s="220"/>
      <c r="H98" s="354"/>
      <c r="I98" s="354"/>
      <c r="J98" s="354"/>
      <c r="K98" s="354"/>
      <c r="L98" s="354"/>
      <c r="M98" s="354"/>
      <c r="N98" s="354"/>
      <c r="O98" s="354"/>
      <c r="P98" s="354"/>
      <c r="Q98" s="354"/>
      <c r="R98" s="354"/>
      <c r="S98" s="354"/>
      <c r="T98" s="354"/>
      <c r="U98" s="354"/>
      <c r="V98" s="354"/>
      <c r="W98" s="354"/>
      <c r="X98" s="354"/>
      <c r="Y98" s="354"/>
      <c r="Z98" s="354"/>
      <c r="AA98" s="354"/>
      <c r="AB98" s="354"/>
      <c r="AC98" s="354"/>
      <c r="AD98" s="354"/>
      <c r="AE98" s="354"/>
      <c r="AF98" s="220"/>
      <c r="AG98" s="64" t="s">
        <v>86</v>
      </c>
      <c r="AH98" s="63"/>
      <c r="AI98" s="64"/>
      <c r="AJ98" s="68"/>
      <c r="AK98" s="68"/>
      <c r="AL98" s="68"/>
      <c r="AM98" s="68"/>
      <c r="AN98" s="68"/>
      <c r="AO98" s="68"/>
      <c r="AP98" s="68">
        <f t="shared" si="143"/>
        <v>0</v>
      </c>
      <c r="AQ98" s="68">
        <f t="shared" si="144"/>
        <v>0</v>
      </c>
      <c r="AR98" s="68">
        <f t="shared" si="145"/>
        <v>0</v>
      </c>
      <c r="AS98" s="68">
        <f t="shared" si="146"/>
        <v>0</v>
      </c>
      <c r="AT98" s="68">
        <f t="shared" si="147"/>
        <v>0</v>
      </c>
      <c r="AU98" s="68">
        <f t="shared" si="148"/>
        <v>0</v>
      </c>
      <c r="AV98" s="68">
        <f t="shared" si="149"/>
        <v>0</v>
      </c>
      <c r="AW98" s="69">
        <f t="shared" si="150"/>
        <v>0</v>
      </c>
      <c r="AX98" s="70" t="str">
        <f t="shared" si="140"/>
        <v>Débil</v>
      </c>
      <c r="AY98" s="71"/>
      <c r="AZ98" s="72" t="e">
        <f t="shared" si="131"/>
        <v>#N/A</v>
      </c>
      <c r="BA98" s="71" t="e">
        <f t="shared" si="141"/>
        <v>#N/A</v>
      </c>
      <c r="BB98" s="70" t="e">
        <f t="shared" si="132"/>
        <v>#N/A</v>
      </c>
      <c r="BC98" s="73" t="e">
        <f t="shared" si="133"/>
        <v>#N/A</v>
      </c>
      <c r="BD98" s="73" t="e">
        <f t="shared" si="134"/>
        <v>#N/A</v>
      </c>
      <c r="BE98" s="223"/>
      <c r="BF98" s="217"/>
      <c r="BG98" s="217"/>
      <c r="BH98" s="217"/>
      <c r="BI98" s="217"/>
      <c r="BJ98" s="220"/>
      <c r="BK98" s="220"/>
      <c r="BL98" s="217"/>
      <c r="BM98" s="214"/>
      <c r="BN98" s="65"/>
      <c r="BO98" s="65"/>
      <c r="BP98" s="65"/>
      <c r="BQ98" s="65"/>
      <c r="BR98" s="65"/>
      <c r="BS98" s="65"/>
      <c r="BT98" s="65"/>
      <c r="BU98" s="144"/>
    </row>
    <row r="99" spans="1:73" s="78" customFormat="1" ht="15" thickBot="1">
      <c r="A99" s="242"/>
      <c r="B99" s="226"/>
      <c r="C99" s="226"/>
      <c r="D99" s="250"/>
      <c r="E99" s="221"/>
      <c r="F99" s="221"/>
      <c r="G99" s="221"/>
      <c r="H99" s="354"/>
      <c r="I99" s="354"/>
      <c r="J99" s="354"/>
      <c r="K99" s="354"/>
      <c r="L99" s="354"/>
      <c r="M99" s="354"/>
      <c r="N99" s="354"/>
      <c r="O99" s="354"/>
      <c r="P99" s="354"/>
      <c r="Q99" s="354"/>
      <c r="R99" s="354"/>
      <c r="S99" s="354"/>
      <c r="T99" s="354"/>
      <c r="U99" s="354"/>
      <c r="V99" s="354"/>
      <c r="W99" s="354"/>
      <c r="X99" s="354"/>
      <c r="Y99" s="354"/>
      <c r="Z99" s="354"/>
      <c r="AA99" s="354"/>
      <c r="AB99" s="354"/>
      <c r="AC99" s="354"/>
      <c r="AD99" s="354"/>
      <c r="AE99" s="354"/>
      <c r="AF99" s="352"/>
      <c r="AG99" s="64" t="s">
        <v>87</v>
      </c>
      <c r="AH99" s="63"/>
      <c r="AI99" s="64"/>
      <c r="AJ99" s="68"/>
      <c r="AK99" s="68"/>
      <c r="AL99" s="68"/>
      <c r="AM99" s="68"/>
      <c r="AN99" s="68"/>
      <c r="AO99" s="68"/>
      <c r="AP99" s="68">
        <f t="shared" si="143"/>
        <v>0</v>
      </c>
      <c r="AQ99" s="68">
        <f t="shared" si="144"/>
        <v>0</v>
      </c>
      <c r="AR99" s="68">
        <f t="shared" si="145"/>
        <v>0</v>
      </c>
      <c r="AS99" s="68">
        <f t="shared" si="146"/>
        <v>0</v>
      </c>
      <c r="AT99" s="68">
        <f t="shared" si="147"/>
        <v>0</v>
      </c>
      <c r="AU99" s="68">
        <f t="shared" si="148"/>
        <v>0</v>
      </c>
      <c r="AV99" s="68">
        <f t="shared" si="149"/>
        <v>0</v>
      </c>
      <c r="AW99" s="69">
        <f t="shared" si="150"/>
        <v>0</v>
      </c>
      <c r="AX99" s="70" t="str">
        <f t="shared" si="140"/>
        <v>Débil</v>
      </c>
      <c r="AY99" s="71"/>
      <c r="AZ99" s="72" t="e">
        <f t="shared" si="131"/>
        <v>#N/A</v>
      </c>
      <c r="BA99" s="71" t="e">
        <f t="shared" si="141"/>
        <v>#N/A</v>
      </c>
      <c r="BB99" s="70" t="e">
        <f t="shared" si="132"/>
        <v>#N/A</v>
      </c>
      <c r="BC99" s="73" t="e">
        <f t="shared" si="133"/>
        <v>#N/A</v>
      </c>
      <c r="BD99" s="73" t="e">
        <f t="shared" si="134"/>
        <v>#N/A</v>
      </c>
      <c r="BE99" s="224"/>
      <c r="BF99" s="218"/>
      <c r="BG99" s="218"/>
      <c r="BH99" s="218"/>
      <c r="BI99" s="218"/>
      <c r="BJ99" s="221"/>
      <c r="BK99" s="221"/>
      <c r="BL99" s="218"/>
      <c r="BM99" s="215"/>
      <c r="BN99" s="65"/>
      <c r="BO99" s="65"/>
      <c r="BP99" s="65"/>
      <c r="BQ99" s="65"/>
      <c r="BR99" s="65"/>
      <c r="BS99" s="65"/>
      <c r="BT99" s="65"/>
      <c r="BU99" s="144"/>
    </row>
    <row r="100" spans="1:73">
      <c r="A100" s="242"/>
      <c r="B100" s="226"/>
      <c r="C100" s="226"/>
      <c r="D100" s="260"/>
      <c r="E100" s="203"/>
      <c r="F100" s="203"/>
      <c r="G100" s="203"/>
      <c r="H100" s="332"/>
      <c r="I100" s="332" t="str">
        <f t="shared" si="142"/>
        <v>No Medida</v>
      </c>
      <c r="J100" s="332" t="e">
        <f>+VLOOKUP(I100,NivelRieg,2,)</f>
        <v>#N/A</v>
      </c>
      <c r="K100" s="332"/>
      <c r="L100" s="332"/>
      <c r="M100" s="332"/>
      <c r="N100" s="332"/>
      <c r="O100" s="332"/>
      <c r="P100" s="332"/>
      <c r="Q100" s="332"/>
      <c r="R100" s="332"/>
      <c r="S100" s="332"/>
      <c r="T100" s="332"/>
      <c r="U100" s="332"/>
      <c r="V100" s="332"/>
      <c r="W100" s="332"/>
      <c r="X100" s="332"/>
      <c r="Y100" s="332"/>
      <c r="Z100" s="332"/>
      <c r="AA100" s="332"/>
      <c r="AB100" s="332"/>
      <c r="AC100" s="332"/>
      <c r="AD100" s="332">
        <f>+COUNTIF(K100:AC100,"Si")</f>
        <v>0</v>
      </c>
      <c r="AE100" s="332" t="str">
        <f>+IF(AD100&lt;6,"Moderado",IF(AD100&gt;11,"Catastrófico","Mayor"))</f>
        <v>Moderado</v>
      </c>
      <c r="AF100" s="332" t="str">
        <f>+IFERROR(VLOOKUP(_xlfn.CONCAT(I100,AE100),ZonaRiesg,2,FALSE),"No Medido")</f>
        <v>No Medido</v>
      </c>
      <c r="AG100" s="23" t="s">
        <v>84</v>
      </c>
      <c r="AH100" s="29"/>
      <c r="AI100" s="23"/>
      <c r="AJ100" s="57"/>
      <c r="AK100" s="57"/>
      <c r="AL100" s="57"/>
      <c r="AM100" s="57"/>
      <c r="AN100" s="57"/>
      <c r="AO100" s="57"/>
      <c r="AP100" s="57">
        <f t="shared" si="143"/>
        <v>0</v>
      </c>
      <c r="AQ100" s="57">
        <f t="shared" si="144"/>
        <v>0</v>
      </c>
      <c r="AR100" s="57">
        <f t="shared" si="145"/>
        <v>0</v>
      </c>
      <c r="AS100" s="57">
        <f t="shared" si="146"/>
        <v>0</v>
      </c>
      <c r="AT100" s="57">
        <f t="shared" si="147"/>
        <v>0</v>
      </c>
      <c r="AU100" s="57">
        <f t="shared" si="148"/>
        <v>0</v>
      </c>
      <c r="AV100" s="57">
        <f t="shared" si="149"/>
        <v>0</v>
      </c>
      <c r="AW100" s="32">
        <f t="shared" si="150"/>
        <v>0</v>
      </c>
      <c r="AX100" s="36" t="str">
        <f t="shared" si="140"/>
        <v>Débil</v>
      </c>
      <c r="AY100" s="43"/>
      <c r="AZ100" s="42" t="e">
        <f t="shared" si="131"/>
        <v>#N/A</v>
      </c>
      <c r="BA100" s="43" t="e">
        <f t="shared" si="141"/>
        <v>#N/A</v>
      </c>
      <c r="BB100" s="36" t="e">
        <f t="shared" si="132"/>
        <v>#N/A</v>
      </c>
      <c r="BC100" s="33" t="e">
        <f t="shared" si="133"/>
        <v>#N/A</v>
      </c>
      <c r="BD100" s="33" t="e">
        <f t="shared" si="134"/>
        <v>#N/A</v>
      </c>
      <c r="BE100" s="205" t="e">
        <f>+AVERAGE(BC100:BC101)</f>
        <v>#N/A</v>
      </c>
      <c r="BF100" s="201" t="e">
        <f>+IF(BE100&lt;50,"Débil",IF(BE100=100,"Fuerte","Moderado"))</f>
        <v>#N/A</v>
      </c>
      <c r="BG100" s="201" t="e">
        <f>+IF(BF100="Fuerte",2,IF(BF100="Moderado",1,0))</f>
        <v>#N/A</v>
      </c>
      <c r="BH100" s="201" t="e">
        <f>+J101-BG100</f>
        <v>#N/A</v>
      </c>
      <c r="BI100" s="201" t="e">
        <f>+VLOOKUP(BH100,nuevaProb,2,)</f>
        <v>#N/A</v>
      </c>
      <c r="BJ100" s="203" t="str">
        <f>+AE100</f>
        <v>Moderado</v>
      </c>
      <c r="BK100" s="203" t="str">
        <f>+_xlfn.CONCAT(I100,BJ100)</f>
        <v>No MedidaModerado</v>
      </c>
      <c r="BL100" s="201" t="e">
        <f>+VLOOKUP(BK100,categoria,2,)</f>
        <v>#N/A</v>
      </c>
      <c r="BM100" s="199" t="e">
        <f>+VLOOKUP(BL100,Control,2,)</f>
        <v>#N/A</v>
      </c>
      <c r="BN100" s="24"/>
      <c r="BO100" s="24"/>
      <c r="BP100" s="24"/>
      <c r="BQ100" s="24"/>
      <c r="BR100" s="24"/>
      <c r="BS100" s="24"/>
      <c r="BT100" s="24"/>
      <c r="BU100" s="90"/>
    </row>
    <row r="101" spans="1:73" ht="15" thickBot="1">
      <c r="A101" s="242"/>
      <c r="B101" s="226"/>
      <c r="C101" s="226"/>
      <c r="D101" s="245"/>
      <c r="E101" s="211"/>
      <c r="F101" s="211"/>
      <c r="G101" s="211"/>
      <c r="H101" s="211"/>
      <c r="I101" s="211"/>
      <c r="J101" s="211"/>
      <c r="K101" s="211"/>
      <c r="L101" s="211"/>
      <c r="M101" s="211"/>
      <c r="N101" s="211"/>
      <c r="O101" s="211"/>
      <c r="P101" s="211"/>
      <c r="Q101" s="211"/>
      <c r="R101" s="211"/>
      <c r="S101" s="211"/>
      <c r="T101" s="211"/>
      <c r="U101" s="211"/>
      <c r="V101" s="211"/>
      <c r="W101" s="211"/>
      <c r="X101" s="211"/>
      <c r="Y101" s="211"/>
      <c r="Z101" s="211"/>
      <c r="AA101" s="211"/>
      <c r="AB101" s="211"/>
      <c r="AC101" s="211"/>
      <c r="AD101" s="211"/>
      <c r="AE101" s="211"/>
      <c r="AF101" s="284"/>
      <c r="AG101" s="23" t="s">
        <v>85</v>
      </c>
      <c r="AH101" s="29"/>
      <c r="AI101" s="23"/>
      <c r="AJ101" s="57"/>
      <c r="AK101" s="57"/>
      <c r="AL101" s="57"/>
      <c r="AM101" s="57"/>
      <c r="AN101" s="57"/>
      <c r="AO101" s="57"/>
      <c r="AP101" s="57">
        <f t="shared" si="143"/>
        <v>0</v>
      </c>
      <c r="AQ101" s="57">
        <f t="shared" si="144"/>
        <v>0</v>
      </c>
      <c r="AR101" s="57">
        <f t="shared" si="145"/>
        <v>0</v>
      </c>
      <c r="AS101" s="57">
        <f t="shared" si="146"/>
        <v>0</v>
      </c>
      <c r="AT101" s="57">
        <f t="shared" si="147"/>
        <v>0</v>
      </c>
      <c r="AU101" s="57">
        <f t="shared" si="148"/>
        <v>0</v>
      </c>
      <c r="AV101" s="57">
        <f t="shared" si="149"/>
        <v>0</v>
      </c>
      <c r="AW101" s="32">
        <f t="shared" si="150"/>
        <v>0</v>
      </c>
      <c r="AX101" s="36" t="str">
        <f t="shared" si="140"/>
        <v>Débil</v>
      </c>
      <c r="AY101" s="43"/>
      <c r="AZ101" s="42" t="e">
        <f t="shared" si="131"/>
        <v>#N/A</v>
      </c>
      <c r="BA101" s="43" t="e">
        <f t="shared" si="141"/>
        <v>#N/A</v>
      </c>
      <c r="BB101" s="36" t="e">
        <f t="shared" si="132"/>
        <v>#N/A</v>
      </c>
      <c r="BC101" s="33" t="e">
        <f t="shared" si="133"/>
        <v>#N/A</v>
      </c>
      <c r="BD101" s="33" t="e">
        <f t="shared" si="134"/>
        <v>#N/A</v>
      </c>
      <c r="BE101" s="212"/>
      <c r="BF101" s="210"/>
      <c r="BG101" s="210"/>
      <c r="BH101" s="210"/>
      <c r="BI101" s="210"/>
      <c r="BJ101" s="211"/>
      <c r="BK101" s="211"/>
      <c r="BL101" s="210"/>
      <c r="BM101" s="209"/>
      <c r="BN101" s="24"/>
      <c r="BO101" s="24"/>
      <c r="BP101" s="24"/>
      <c r="BQ101" s="24"/>
      <c r="BR101" s="24"/>
      <c r="BS101" s="24"/>
      <c r="BT101" s="24"/>
      <c r="BU101" s="90"/>
    </row>
    <row r="102" spans="1:73" s="78" customFormat="1" ht="43.5" thickBot="1">
      <c r="A102" s="243"/>
      <c r="B102" s="204"/>
      <c r="C102" s="204"/>
      <c r="D102" s="160"/>
      <c r="E102" s="161"/>
      <c r="F102" s="159"/>
      <c r="G102" s="159"/>
      <c r="H102" s="182"/>
      <c r="I102" s="182" t="str">
        <f t="shared" ref="I102" si="178">+IFERROR(VLOOKUP(H102,Probaiiidad,3,),"No Medida")</f>
        <v>No Medida</v>
      </c>
      <c r="J102" s="182" t="e">
        <f>+VLOOKUP(I102,NivelRieg,2,)</f>
        <v>#N/A</v>
      </c>
      <c r="K102" s="182"/>
      <c r="L102" s="182"/>
      <c r="M102" s="182"/>
      <c r="N102" s="182"/>
      <c r="O102" s="182"/>
      <c r="P102" s="182"/>
      <c r="Q102" s="182"/>
      <c r="R102" s="182"/>
      <c r="S102" s="182"/>
      <c r="T102" s="182"/>
      <c r="U102" s="182"/>
      <c r="V102" s="182"/>
      <c r="W102" s="182"/>
      <c r="X102" s="182"/>
      <c r="Y102" s="182"/>
      <c r="Z102" s="182"/>
      <c r="AA102" s="182"/>
      <c r="AB102" s="182"/>
      <c r="AC102" s="182"/>
      <c r="AD102" s="183">
        <f>+COUNTIF(K102:AC102,"Si")</f>
        <v>0</v>
      </c>
      <c r="AE102" s="182" t="str">
        <f>+IF(AD102&lt;6,"Moderado",IF(AD102&gt;11,"Catastrófico","Mayor"))</f>
        <v>Moderado</v>
      </c>
      <c r="AF102" s="183" t="str">
        <f>+IFERROR(VLOOKUP(_xlfn.CONCAT(I102,AE102),ZonaRiesg,2,FALSE),"No Medido")</f>
        <v>No Medido</v>
      </c>
      <c r="AG102" s="161" t="s">
        <v>84</v>
      </c>
      <c r="AH102" s="160"/>
      <c r="AI102" s="161"/>
      <c r="AJ102" s="162"/>
      <c r="AK102" s="162"/>
      <c r="AL102" s="162"/>
      <c r="AM102" s="162"/>
      <c r="AN102" s="162"/>
      <c r="AO102" s="162"/>
      <c r="AP102" s="162">
        <f t="shared" si="143"/>
        <v>0</v>
      </c>
      <c r="AQ102" s="162">
        <f t="shared" si="144"/>
        <v>0</v>
      </c>
      <c r="AR102" s="162">
        <f t="shared" si="145"/>
        <v>0</v>
      </c>
      <c r="AS102" s="162">
        <f t="shared" si="146"/>
        <v>0</v>
      </c>
      <c r="AT102" s="162">
        <f t="shared" si="147"/>
        <v>0</v>
      </c>
      <c r="AU102" s="162">
        <f t="shared" si="148"/>
        <v>0</v>
      </c>
      <c r="AV102" s="162">
        <f t="shared" si="149"/>
        <v>0</v>
      </c>
      <c r="AW102" s="163">
        <f t="shared" si="150"/>
        <v>0</v>
      </c>
      <c r="AX102" s="164" t="str">
        <f t="shared" si="140"/>
        <v>Débil</v>
      </c>
      <c r="AY102" s="165"/>
      <c r="AZ102" s="164" t="e">
        <f t="shared" si="131"/>
        <v>#N/A</v>
      </c>
      <c r="BA102" s="165" t="e">
        <f t="shared" si="141"/>
        <v>#N/A</v>
      </c>
      <c r="BB102" s="164" t="e">
        <f t="shared" si="132"/>
        <v>#N/A</v>
      </c>
      <c r="BC102" s="165" t="e">
        <f t="shared" si="133"/>
        <v>#N/A</v>
      </c>
      <c r="BD102" s="165" t="e">
        <f t="shared" si="134"/>
        <v>#N/A</v>
      </c>
      <c r="BE102" s="184" t="e">
        <f>+AVERAGE(BC102)</f>
        <v>#N/A</v>
      </c>
      <c r="BF102" s="164" t="e">
        <f t="shared" ref="BF102" si="179">+IF(BE102&lt;50,"Débil",IF(BE102=100,"Fuerte","Moderado"))</f>
        <v>#N/A</v>
      </c>
      <c r="BG102" s="185" t="e">
        <f t="shared" ref="BG102" si="180">+IF(BF102="Fuerte",2,IF(BF102="Moderado",1,0))</f>
        <v>#N/A</v>
      </c>
      <c r="BH102" s="185" t="e">
        <f t="shared" ref="BH102" si="181">+J102-BG102</f>
        <v>#N/A</v>
      </c>
      <c r="BI102" s="185" t="e">
        <f>+VLOOKUP(BH102,nuevaProb,2,)</f>
        <v>#N/A</v>
      </c>
      <c r="BJ102" s="186" t="str">
        <f t="shared" ref="BJ102" si="182">+AE102</f>
        <v>Moderado</v>
      </c>
      <c r="BK102" s="186" t="str">
        <f t="shared" ref="BK102" si="183">+_xlfn.CONCAT(I102,BJ102)</f>
        <v>No MedidaModerado</v>
      </c>
      <c r="BL102" s="185" t="e">
        <f>+VLOOKUP(BK102,categoria,2,)</f>
        <v>#N/A</v>
      </c>
      <c r="BM102" s="187" t="e">
        <f>+VLOOKUP(BL102,Control,2,)</f>
        <v>#N/A</v>
      </c>
      <c r="BN102" s="159"/>
      <c r="BO102" s="159"/>
      <c r="BP102" s="159"/>
      <c r="BQ102" s="159"/>
      <c r="BR102" s="159"/>
      <c r="BS102" s="159"/>
      <c r="BT102" s="159"/>
      <c r="BU102" s="166"/>
    </row>
    <row r="103" spans="1:73">
      <c r="A103" s="241">
        <v>16</v>
      </c>
      <c r="B103" s="225"/>
      <c r="C103" s="225"/>
      <c r="D103" s="244"/>
      <c r="E103" s="225"/>
      <c r="F103" s="225"/>
      <c r="G103" s="225"/>
      <c r="H103" s="225"/>
      <c r="I103" s="225" t="str">
        <f t="shared" si="142"/>
        <v>No Medida</v>
      </c>
      <c r="J103" s="225" t="e">
        <f>+VLOOKUP(I103,NivelRieg,2,)</f>
        <v>#N/A</v>
      </c>
      <c r="K103" s="225"/>
      <c r="L103" s="225"/>
      <c r="M103" s="225"/>
      <c r="N103" s="225"/>
      <c r="O103" s="225"/>
      <c r="P103" s="225"/>
      <c r="Q103" s="225"/>
      <c r="R103" s="225"/>
      <c r="S103" s="225"/>
      <c r="T103" s="225"/>
      <c r="U103" s="225"/>
      <c r="V103" s="225"/>
      <c r="W103" s="225"/>
      <c r="X103" s="225"/>
      <c r="Y103" s="225"/>
      <c r="Z103" s="225"/>
      <c r="AA103" s="225"/>
      <c r="AB103" s="225"/>
      <c r="AC103" s="225"/>
      <c r="AD103" s="225">
        <f>+COUNTIF(K103:AC103,"Si")</f>
        <v>0</v>
      </c>
      <c r="AE103" s="225" t="str">
        <f>+IF(AD103&lt;6,"Moderado",IF(AD103&gt;11,"Catastrófico","Mayor"))</f>
        <v>Moderado</v>
      </c>
      <c r="AF103" s="225" t="str">
        <f>+IFERROR(VLOOKUP(_xlfn.CONCAT(I103,AE103),ZonaRiesg,2,FALSE),"No Medido")</f>
        <v>No Medido</v>
      </c>
      <c r="AG103" s="82" t="s">
        <v>84</v>
      </c>
      <c r="AH103" s="81"/>
      <c r="AI103" s="82"/>
      <c r="AJ103" s="83"/>
      <c r="AK103" s="83"/>
      <c r="AL103" s="83"/>
      <c r="AM103" s="83"/>
      <c r="AN103" s="83"/>
      <c r="AO103" s="83"/>
      <c r="AP103" s="83">
        <f t="shared" si="143"/>
        <v>0</v>
      </c>
      <c r="AQ103" s="83">
        <f t="shared" si="144"/>
        <v>0</v>
      </c>
      <c r="AR103" s="83">
        <f t="shared" si="145"/>
        <v>0</v>
      </c>
      <c r="AS103" s="83">
        <f t="shared" si="146"/>
        <v>0</v>
      </c>
      <c r="AT103" s="83">
        <f t="shared" si="147"/>
        <v>0</v>
      </c>
      <c r="AU103" s="83">
        <f t="shared" si="148"/>
        <v>0</v>
      </c>
      <c r="AV103" s="83">
        <f t="shared" si="149"/>
        <v>0</v>
      </c>
      <c r="AW103" s="84">
        <f t="shared" si="150"/>
        <v>0</v>
      </c>
      <c r="AX103" s="85" t="str">
        <f t="shared" si="140"/>
        <v>Débil</v>
      </c>
      <c r="AY103" s="86"/>
      <c r="AZ103" s="87" t="e">
        <f t="shared" si="131"/>
        <v>#N/A</v>
      </c>
      <c r="BA103" s="86" t="e">
        <f t="shared" si="141"/>
        <v>#N/A</v>
      </c>
      <c r="BB103" s="85" t="e">
        <f t="shared" si="132"/>
        <v>#N/A</v>
      </c>
      <c r="BC103" s="88" t="e">
        <f t="shared" si="133"/>
        <v>#N/A</v>
      </c>
      <c r="BD103" s="88" t="e">
        <f t="shared" si="134"/>
        <v>#N/A</v>
      </c>
      <c r="BE103" s="234" t="e">
        <f>+AVERAGE(BC103:BC104)</f>
        <v>#N/A</v>
      </c>
      <c r="BF103" s="227" t="e">
        <f t="shared" ref="BF103" si="184">+IF(BE103&lt;50,"Débil",IF(BE103=100,"Fuerte","Moderado"))</f>
        <v>#N/A</v>
      </c>
      <c r="BG103" s="227" t="e">
        <f t="shared" ref="BG103" si="185">+IF(BF103="Fuerte",2,IF(BF103="Moderado",1,0))</f>
        <v>#N/A</v>
      </c>
      <c r="BH103" s="227" t="e">
        <f t="shared" ref="BH103" si="186">+J103-BG103</f>
        <v>#N/A</v>
      </c>
      <c r="BI103" s="227" t="e">
        <f>+VLOOKUP(BH103,nuevaProb,2,)</f>
        <v>#N/A</v>
      </c>
      <c r="BJ103" s="225" t="str">
        <f t="shared" ref="BJ103" si="187">+AE103</f>
        <v>Moderado</v>
      </c>
      <c r="BK103" s="225" t="str">
        <f t="shared" ref="BK103" si="188">+_xlfn.CONCAT(I103,BJ103)</f>
        <v>No MedidaModerado</v>
      </c>
      <c r="BL103" s="227" t="e">
        <f>+VLOOKUP(BK103,categoria,2,)</f>
        <v>#N/A</v>
      </c>
      <c r="BM103" s="233" t="e">
        <f>+VLOOKUP(BL103,Control,2,)</f>
        <v>#N/A</v>
      </c>
      <c r="BN103" s="80"/>
      <c r="BO103" s="80"/>
      <c r="BP103" s="80"/>
      <c r="BQ103" s="80"/>
      <c r="BR103" s="80"/>
      <c r="BS103" s="80"/>
      <c r="BT103" s="80"/>
      <c r="BU103" s="89"/>
    </row>
    <row r="104" spans="1:73" ht="15" thickBot="1">
      <c r="A104" s="242"/>
      <c r="B104" s="226"/>
      <c r="C104" s="226"/>
      <c r="D104" s="245"/>
      <c r="E104" s="211"/>
      <c r="F104" s="211"/>
      <c r="G104" s="211"/>
      <c r="H104" s="211"/>
      <c r="I104" s="211"/>
      <c r="J104" s="211"/>
      <c r="K104" s="211"/>
      <c r="L104" s="211"/>
      <c r="M104" s="211"/>
      <c r="N104" s="211"/>
      <c r="O104" s="211"/>
      <c r="P104" s="211"/>
      <c r="Q104" s="211"/>
      <c r="R104" s="211"/>
      <c r="S104" s="211"/>
      <c r="T104" s="211"/>
      <c r="U104" s="211"/>
      <c r="V104" s="211"/>
      <c r="W104" s="211"/>
      <c r="X104" s="211"/>
      <c r="Y104" s="211"/>
      <c r="Z104" s="211"/>
      <c r="AA104" s="211"/>
      <c r="AB104" s="211"/>
      <c r="AC104" s="211"/>
      <c r="AD104" s="211"/>
      <c r="AE104" s="211"/>
      <c r="AF104" s="284"/>
      <c r="AG104" s="23" t="s">
        <v>85</v>
      </c>
      <c r="AH104" s="29"/>
      <c r="AI104" s="23"/>
      <c r="AJ104" s="57"/>
      <c r="AK104" s="57"/>
      <c r="AL104" s="57"/>
      <c r="AM104" s="57"/>
      <c r="AN104" s="57"/>
      <c r="AO104" s="57"/>
      <c r="AP104" s="57">
        <f t="shared" si="143"/>
        <v>0</v>
      </c>
      <c r="AQ104" s="57">
        <f t="shared" si="144"/>
        <v>0</v>
      </c>
      <c r="AR104" s="57">
        <f t="shared" si="145"/>
        <v>0</v>
      </c>
      <c r="AS104" s="57">
        <f t="shared" si="146"/>
        <v>0</v>
      </c>
      <c r="AT104" s="57">
        <f t="shared" si="147"/>
        <v>0</v>
      </c>
      <c r="AU104" s="57">
        <f t="shared" si="148"/>
        <v>0</v>
      </c>
      <c r="AV104" s="57">
        <f t="shared" si="149"/>
        <v>0</v>
      </c>
      <c r="AW104" s="32">
        <f t="shared" si="150"/>
        <v>0</v>
      </c>
      <c r="AX104" s="36" t="str">
        <f t="shared" si="140"/>
        <v>Débil</v>
      </c>
      <c r="AY104" s="43"/>
      <c r="AZ104" s="42" t="e">
        <f t="shared" si="131"/>
        <v>#N/A</v>
      </c>
      <c r="BA104" s="43" t="e">
        <f t="shared" si="141"/>
        <v>#N/A</v>
      </c>
      <c r="BB104" s="36" t="e">
        <f t="shared" si="132"/>
        <v>#N/A</v>
      </c>
      <c r="BC104" s="33" t="e">
        <f t="shared" si="133"/>
        <v>#N/A</v>
      </c>
      <c r="BD104" s="33" t="e">
        <f t="shared" si="134"/>
        <v>#N/A</v>
      </c>
      <c r="BE104" s="212"/>
      <c r="BF104" s="210"/>
      <c r="BG104" s="210"/>
      <c r="BH104" s="210"/>
      <c r="BI104" s="210"/>
      <c r="BJ104" s="211"/>
      <c r="BK104" s="211"/>
      <c r="BL104" s="210"/>
      <c r="BM104" s="209"/>
      <c r="BN104" s="24"/>
      <c r="BO104" s="24"/>
      <c r="BP104" s="24"/>
      <c r="BQ104" s="24"/>
      <c r="BR104" s="24"/>
      <c r="BS104" s="24"/>
      <c r="BT104" s="24"/>
      <c r="BU104" s="90"/>
    </row>
    <row r="105" spans="1:73" s="78" customFormat="1">
      <c r="A105" s="242"/>
      <c r="B105" s="226"/>
      <c r="C105" s="226"/>
      <c r="D105" s="246"/>
      <c r="E105" s="231"/>
      <c r="F105" s="231"/>
      <c r="G105" s="231"/>
      <c r="H105" s="337"/>
      <c r="I105" s="337" t="str">
        <f t="shared" ref="I105" si="189">+IFERROR(VLOOKUP(H105,Probaiiidad,3,),"No Medida")</f>
        <v>No Medida</v>
      </c>
      <c r="J105" s="337" t="e">
        <f>+VLOOKUP(I105,NivelRieg,2,)</f>
        <v>#N/A</v>
      </c>
      <c r="K105" s="337"/>
      <c r="L105" s="337"/>
      <c r="M105" s="337"/>
      <c r="N105" s="337"/>
      <c r="O105" s="337"/>
      <c r="P105" s="337"/>
      <c r="Q105" s="337"/>
      <c r="R105" s="337"/>
      <c r="S105" s="337"/>
      <c r="T105" s="337"/>
      <c r="U105" s="337"/>
      <c r="V105" s="337"/>
      <c r="W105" s="337"/>
      <c r="X105" s="337"/>
      <c r="Y105" s="337"/>
      <c r="Z105" s="337"/>
      <c r="AA105" s="337"/>
      <c r="AB105" s="337"/>
      <c r="AC105" s="337"/>
      <c r="AD105" s="337">
        <f>+COUNTIF(K105:AC105,"Si")</f>
        <v>0</v>
      </c>
      <c r="AE105" s="337" t="str">
        <f>+IF(AD105&lt;6,"Moderado",IF(AD105&gt;11,"Catastrófico","Mayor"))</f>
        <v>Moderado</v>
      </c>
      <c r="AF105" s="337" t="str">
        <f>+IFERROR(VLOOKUP(_xlfn.CONCAT(I105,AE105),ZonaRiesg,2,FALSE),"No Medido")</f>
        <v>No Medido</v>
      </c>
      <c r="AG105" s="64" t="s">
        <v>84</v>
      </c>
      <c r="AH105" s="63"/>
      <c r="AI105" s="64"/>
      <c r="AJ105" s="68"/>
      <c r="AK105" s="68"/>
      <c r="AL105" s="68"/>
      <c r="AM105" s="68"/>
      <c r="AN105" s="68"/>
      <c r="AO105" s="68"/>
      <c r="AP105" s="68">
        <f t="shared" si="143"/>
        <v>0</v>
      </c>
      <c r="AQ105" s="68">
        <f t="shared" si="144"/>
        <v>0</v>
      </c>
      <c r="AR105" s="68">
        <f t="shared" si="145"/>
        <v>0</v>
      </c>
      <c r="AS105" s="68">
        <f t="shared" si="146"/>
        <v>0</v>
      </c>
      <c r="AT105" s="68">
        <f t="shared" si="147"/>
        <v>0</v>
      </c>
      <c r="AU105" s="68">
        <f t="shared" si="148"/>
        <v>0</v>
      </c>
      <c r="AV105" s="68">
        <f t="shared" si="149"/>
        <v>0</v>
      </c>
      <c r="AW105" s="69">
        <f t="shared" si="150"/>
        <v>0</v>
      </c>
      <c r="AX105" s="70" t="str">
        <f t="shared" si="140"/>
        <v>Débil</v>
      </c>
      <c r="AY105" s="71"/>
      <c r="AZ105" s="72" t="e">
        <f t="shared" ref="AZ105:AZ124" si="190">+VLOOKUP(AY105,ejecucion,2,)</f>
        <v>#N/A</v>
      </c>
      <c r="BA105" s="71" t="e">
        <f t="shared" si="141"/>
        <v>#N/A</v>
      </c>
      <c r="BB105" s="70" t="e">
        <f t="shared" ref="BB105:BB124" si="191">+VLOOKUP(BA105,solidez,2,)</f>
        <v>#N/A</v>
      </c>
      <c r="BC105" s="73" t="e">
        <f t="shared" ref="BC105:BC124" si="192">+VLOOKUP(BB105,Resultado,2,)</f>
        <v>#N/A</v>
      </c>
      <c r="BD105" s="73" t="e">
        <f t="shared" ref="BD105:BD124" si="193">+VLOOKUP(BA105,Solidez2,3,)</f>
        <v>#N/A</v>
      </c>
      <c r="BE105" s="232" t="e">
        <f t="shared" ref="BE105" si="194">+AVERAGE(BC105:BC106)</f>
        <v>#N/A</v>
      </c>
      <c r="BF105" s="230" t="e">
        <f t="shared" ref="BF105" si="195">+IF(BE105&lt;50,"Débil",IF(BE105=100,"Fuerte","Moderado"))</f>
        <v>#N/A</v>
      </c>
      <c r="BG105" s="230" t="e">
        <f t="shared" ref="BG105" si="196">+IF(BF105="Fuerte",2,IF(BF105="Moderado",1,0))</f>
        <v>#N/A</v>
      </c>
      <c r="BH105" s="230" t="e">
        <f t="shared" ref="BH105" si="197">+J105-BG105</f>
        <v>#N/A</v>
      </c>
      <c r="BI105" s="230" t="e">
        <f>+VLOOKUP(BH105,nuevaProb,2,)</f>
        <v>#N/A</v>
      </c>
      <c r="BJ105" s="231" t="str">
        <f t="shared" ref="BJ105" si="198">+AE105</f>
        <v>Moderado</v>
      </c>
      <c r="BK105" s="231" t="str">
        <f t="shared" ref="BK105" si="199">+_xlfn.CONCAT(I105,BJ105)</f>
        <v>No MedidaModerado</v>
      </c>
      <c r="BL105" s="230" t="e">
        <f>+VLOOKUP(BK105,categoria,2,)</f>
        <v>#N/A</v>
      </c>
      <c r="BM105" s="229" t="e">
        <f>+VLOOKUP(BL105,Control,2,)</f>
        <v>#N/A</v>
      </c>
      <c r="BN105" s="65"/>
      <c r="BO105" s="65"/>
      <c r="BP105" s="65"/>
      <c r="BQ105" s="65"/>
      <c r="BR105" s="65"/>
      <c r="BS105" s="65"/>
      <c r="BT105" s="65"/>
      <c r="BU105" s="144"/>
    </row>
    <row r="106" spans="1:73" s="78" customFormat="1" ht="15" thickBot="1">
      <c r="A106" s="242"/>
      <c r="B106" s="226"/>
      <c r="C106" s="226"/>
      <c r="D106" s="250"/>
      <c r="E106" s="221"/>
      <c r="F106" s="221"/>
      <c r="G106" s="221"/>
      <c r="H106" s="221"/>
      <c r="I106" s="221"/>
      <c r="J106" s="221"/>
      <c r="K106" s="221"/>
      <c r="L106" s="221"/>
      <c r="M106" s="221"/>
      <c r="N106" s="221"/>
      <c r="O106" s="221"/>
      <c r="P106" s="221"/>
      <c r="Q106" s="221"/>
      <c r="R106" s="221"/>
      <c r="S106" s="221"/>
      <c r="T106" s="221"/>
      <c r="U106" s="221"/>
      <c r="V106" s="221"/>
      <c r="W106" s="221"/>
      <c r="X106" s="221"/>
      <c r="Y106" s="221"/>
      <c r="Z106" s="221"/>
      <c r="AA106" s="221"/>
      <c r="AB106" s="221"/>
      <c r="AC106" s="221"/>
      <c r="AD106" s="221"/>
      <c r="AE106" s="221"/>
      <c r="AF106" s="352"/>
      <c r="AG106" s="64" t="s">
        <v>85</v>
      </c>
      <c r="AH106" s="63"/>
      <c r="AI106" s="64"/>
      <c r="AJ106" s="68"/>
      <c r="AK106" s="68"/>
      <c r="AL106" s="68"/>
      <c r="AM106" s="68"/>
      <c r="AN106" s="68"/>
      <c r="AO106" s="68"/>
      <c r="AP106" s="68">
        <f t="shared" si="143"/>
        <v>0</v>
      </c>
      <c r="AQ106" s="68">
        <f t="shared" si="144"/>
        <v>0</v>
      </c>
      <c r="AR106" s="68">
        <f t="shared" si="145"/>
        <v>0</v>
      </c>
      <c r="AS106" s="68">
        <f t="shared" si="146"/>
        <v>0</v>
      </c>
      <c r="AT106" s="68">
        <f t="shared" si="147"/>
        <v>0</v>
      </c>
      <c r="AU106" s="68">
        <f t="shared" si="148"/>
        <v>0</v>
      </c>
      <c r="AV106" s="68">
        <f t="shared" si="149"/>
        <v>0</v>
      </c>
      <c r="AW106" s="69">
        <f t="shared" si="150"/>
        <v>0</v>
      </c>
      <c r="AX106" s="70" t="str">
        <f t="shared" si="140"/>
        <v>Débil</v>
      </c>
      <c r="AY106" s="71"/>
      <c r="AZ106" s="72" t="e">
        <f t="shared" si="190"/>
        <v>#N/A</v>
      </c>
      <c r="BA106" s="71" t="e">
        <f t="shared" si="141"/>
        <v>#N/A</v>
      </c>
      <c r="BB106" s="70" t="e">
        <f t="shared" si="191"/>
        <v>#N/A</v>
      </c>
      <c r="BC106" s="73" t="e">
        <f t="shared" si="192"/>
        <v>#N/A</v>
      </c>
      <c r="BD106" s="73" t="e">
        <f t="shared" si="193"/>
        <v>#N/A</v>
      </c>
      <c r="BE106" s="224"/>
      <c r="BF106" s="218"/>
      <c r="BG106" s="218"/>
      <c r="BH106" s="218"/>
      <c r="BI106" s="218"/>
      <c r="BJ106" s="221"/>
      <c r="BK106" s="221"/>
      <c r="BL106" s="218"/>
      <c r="BM106" s="215"/>
      <c r="BN106" s="65"/>
      <c r="BO106" s="65"/>
      <c r="BP106" s="65"/>
      <c r="BQ106" s="65"/>
      <c r="BR106" s="65"/>
      <c r="BS106" s="65"/>
      <c r="BT106" s="65"/>
      <c r="BU106" s="144"/>
    </row>
    <row r="107" spans="1:73">
      <c r="A107" s="242"/>
      <c r="B107" s="226"/>
      <c r="C107" s="226"/>
      <c r="D107" s="260"/>
      <c r="E107" s="203"/>
      <c r="F107" s="203"/>
      <c r="G107" s="203"/>
      <c r="H107" s="332"/>
      <c r="I107" s="332" t="str">
        <f t="shared" ref="I107" si="200">+IFERROR(VLOOKUP(H107,Probaiiidad,3,),"No Medida")</f>
        <v>No Medida</v>
      </c>
      <c r="J107" s="332" t="e">
        <f>+VLOOKUP(I107,NivelRieg,2,)</f>
        <v>#N/A</v>
      </c>
      <c r="K107" s="332"/>
      <c r="L107" s="332"/>
      <c r="M107" s="332"/>
      <c r="N107" s="332"/>
      <c r="O107" s="332"/>
      <c r="P107" s="332"/>
      <c r="Q107" s="332"/>
      <c r="R107" s="332"/>
      <c r="S107" s="332"/>
      <c r="T107" s="332"/>
      <c r="U107" s="332"/>
      <c r="V107" s="332"/>
      <c r="W107" s="332"/>
      <c r="X107" s="332"/>
      <c r="Y107" s="332"/>
      <c r="Z107" s="332"/>
      <c r="AA107" s="332"/>
      <c r="AB107" s="332"/>
      <c r="AC107" s="332"/>
      <c r="AD107" s="332">
        <f>+COUNTIF(K107:AC107,"Si")</f>
        <v>0</v>
      </c>
      <c r="AE107" s="332" t="str">
        <f>+IF(AD107&lt;6,"Moderado",IF(AD107&gt;11,"Catastrófico","Mayor"))</f>
        <v>Moderado</v>
      </c>
      <c r="AF107" s="332" t="str">
        <f>+IFERROR(VLOOKUP(_xlfn.CONCAT(I107,AE107),ZonaRiesg,2,FALSE),"No Medido")</f>
        <v>No Medido</v>
      </c>
      <c r="AG107" s="23" t="s">
        <v>84</v>
      </c>
      <c r="AH107" s="29"/>
      <c r="AI107" s="23"/>
      <c r="AJ107" s="57"/>
      <c r="AK107" s="57"/>
      <c r="AL107" s="57"/>
      <c r="AM107" s="57"/>
      <c r="AN107" s="57"/>
      <c r="AO107" s="57"/>
      <c r="AP107" s="57">
        <f t="shared" si="143"/>
        <v>0</v>
      </c>
      <c r="AQ107" s="57">
        <f t="shared" si="144"/>
        <v>0</v>
      </c>
      <c r="AR107" s="57">
        <f t="shared" si="145"/>
        <v>0</v>
      </c>
      <c r="AS107" s="57">
        <f t="shared" si="146"/>
        <v>0</v>
      </c>
      <c r="AT107" s="57">
        <f t="shared" si="147"/>
        <v>0</v>
      </c>
      <c r="AU107" s="57">
        <f t="shared" si="148"/>
        <v>0</v>
      </c>
      <c r="AV107" s="57">
        <f t="shared" si="149"/>
        <v>0</v>
      </c>
      <c r="AW107" s="32">
        <f t="shared" si="150"/>
        <v>0</v>
      </c>
      <c r="AX107" s="36" t="str">
        <f t="shared" si="140"/>
        <v>Débil</v>
      </c>
      <c r="AY107" s="43"/>
      <c r="AZ107" s="42" t="e">
        <f t="shared" si="190"/>
        <v>#N/A</v>
      </c>
      <c r="BA107" s="43" t="e">
        <f t="shared" si="141"/>
        <v>#N/A</v>
      </c>
      <c r="BB107" s="36" t="e">
        <f t="shared" si="191"/>
        <v>#N/A</v>
      </c>
      <c r="BC107" s="33" t="e">
        <f t="shared" si="192"/>
        <v>#N/A</v>
      </c>
      <c r="BD107" s="33" t="e">
        <f t="shared" si="193"/>
        <v>#N/A</v>
      </c>
      <c r="BE107" s="205" t="e">
        <f t="shared" ref="BE107" si="201">+AVERAGE(BC107:BC108)</f>
        <v>#N/A</v>
      </c>
      <c r="BF107" s="201" t="e">
        <f t="shared" ref="BF107" si="202">+IF(BE107&lt;50,"Débil",IF(BE107=100,"Fuerte","Moderado"))</f>
        <v>#N/A</v>
      </c>
      <c r="BG107" s="201" t="e">
        <f t="shared" ref="BG107" si="203">+IF(BF107="Fuerte",2,IF(BF107="Moderado",1,0))</f>
        <v>#N/A</v>
      </c>
      <c r="BH107" s="201" t="e">
        <f t="shared" ref="BH107" si="204">+J107-BG107</f>
        <v>#N/A</v>
      </c>
      <c r="BI107" s="201" t="e">
        <f>+VLOOKUP(BH107,nuevaProb,2,)</f>
        <v>#N/A</v>
      </c>
      <c r="BJ107" s="203" t="str">
        <f t="shared" ref="BJ107" si="205">+AE107</f>
        <v>Moderado</v>
      </c>
      <c r="BK107" s="203" t="str">
        <f t="shared" ref="BK107" si="206">+_xlfn.CONCAT(I107,BJ107)</f>
        <v>No MedidaModerado</v>
      </c>
      <c r="BL107" s="201" t="e">
        <f>+VLOOKUP(BK107,categoria,2,)</f>
        <v>#N/A</v>
      </c>
      <c r="BM107" s="199" t="e">
        <f>+VLOOKUP(BL107,Control,2,)</f>
        <v>#N/A</v>
      </c>
      <c r="BN107" s="24"/>
      <c r="BO107" s="24"/>
      <c r="BP107" s="24"/>
      <c r="BQ107" s="24"/>
      <c r="BR107" s="24"/>
      <c r="BS107" s="24"/>
      <c r="BT107" s="24"/>
      <c r="BU107" s="90"/>
    </row>
    <row r="108" spans="1:73" ht="15" thickBot="1">
      <c r="A108" s="243"/>
      <c r="B108" s="204"/>
      <c r="C108" s="204"/>
      <c r="D108" s="261"/>
      <c r="E108" s="204"/>
      <c r="F108" s="204"/>
      <c r="G108" s="204"/>
      <c r="H108" s="204"/>
      <c r="I108" s="204"/>
      <c r="J108" s="204"/>
      <c r="K108" s="204"/>
      <c r="L108" s="204"/>
      <c r="M108" s="204"/>
      <c r="N108" s="204"/>
      <c r="O108" s="204"/>
      <c r="P108" s="204"/>
      <c r="Q108" s="204"/>
      <c r="R108" s="204"/>
      <c r="S108" s="204"/>
      <c r="T108" s="204"/>
      <c r="U108" s="204"/>
      <c r="V108" s="204"/>
      <c r="W108" s="204"/>
      <c r="X108" s="204"/>
      <c r="Y108" s="204"/>
      <c r="Z108" s="204"/>
      <c r="AA108" s="204"/>
      <c r="AB108" s="204"/>
      <c r="AC108" s="204"/>
      <c r="AD108" s="204"/>
      <c r="AE108" s="204"/>
      <c r="AF108" s="204"/>
      <c r="AG108" s="95" t="s">
        <v>85</v>
      </c>
      <c r="AH108" s="94"/>
      <c r="AI108" s="95"/>
      <c r="AJ108" s="96"/>
      <c r="AK108" s="96"/>
      <c r="AL108" s="96"/>
      <c r="AM108" s="96"/>
      <c r="AN108" s="96"/>
      <c r="AO108" s="96"/>
      <c r="AP108" s="96">
        <f t="shared" si="143"/>
        <v>0</v>
      </c>
      <c r="AQ108" s="96">
        <f t="shared" si="144"/>
        <v>0</v>
      </c>
      <c r="AR108" s="96">
        <f t="shared" si="145"/>
        <v>0</v>
      </c>
      <c r="AS108" s="96">
        <f t="shared" si="146"/>
        <v>0</v>
      </c>
      <c r="AT108" s="96">
        <f t="shared" si="147"/>
        <v>0</v>
      </c>
      <c r="AU108" s="96">
        <f t="shared" si="148"/>
        <v>0</v>
      </c>
      <c r="AV108" s="96">
        <f t="shared" si="149"/>
        <v>0</v>
      </c>
      <c r="AW108" s="97">
        <f t="shared" si="150"/>
        <v>0</v>
      </c>
      <c r="AX108" s="98" t="str">
        <f t="shared" si="140"/>
        <v>Débil</v>
      </c>
      <c r="AY108" s="99"/>
      <c r="AZ108" s="98" t="e">
        <f t="shared" si="190"/>
        <v>#N/A</v>
      </c>
      <c r="BA108" s="99" t="e">
        <f t="shared" si="141"/>
        <v>#N/A</v>
      </c>
      <c r="BB108" s="98" t="e">
        <f t="shared" si="191"/>
        <v>#N/A</v>
      </c>
      <c r="BC108" s="99" t="e">
        <f t="shared" si="192"/>
        <v>#N/A</v>
      </c>
      <c r="BD108" s="99" t="e">
        <f t="shared" si="193"/>
        <v>#N/A</v>
      </c>
      <c r="BE108" s="206"/>
      <c r="BF108" s="202"/>
      <c r="BG108" s="202"/>
      <c r="BH108" s="202"/>
      <c r="BI108" s="202"/>
      <c r="BJ108" s="204"/>
      <c r="BK108" s="204"/>
      <c r="BL108" s="202"/>
      <c r="BM108" s="200"/>
      <c r="BN108" s="93"/>
      <c r="BO108" s="93"/>
      <c r="BP108" s="93"/>
      <c r="BQ108" s="93"/>
      <c r="BR108" s="93"/>
      <c r="BS108" s="93"/>
      <c r="BT108" s="93"/>
      <c r="BU108" s="100"/>
    </row>
    <row r="109" spans="1:73" s="78" customFormat="1">
      <c r="A109" s="241">
        <v>17</v>
      </c>
      <c r="B109" s="225"/>
      <c r="C109" s="225"/>
      <c r="D109" s="249"/>
      <c r="E109" s="219"/>
      <c r="F109" s="219"/>
      <c r="G109" s="219"/>
      <c r="H109" s="219"/>
      <c r="I109" s="219" t="str">
        <f t="shared" ref="I109" si="207">+IFERROR(VLOOKUP(H109,Probaiiidad,3,),"No Medida")</f>
        <v>No Medida</v>
      </c>
      <c r="J109" s="219" t="e">
        <f>+VLOOKUP(I109,NivelRieg,2,)</f>
        <v>#N/A</v>
      </c>
      <c r="K109" s="219"/>
      <c r="L109" s="219"/>
      <c r="M109" s="219"/>
      <c r="N109" s="219"/>
      <c r="O109" s="219"/>
      <c r="P109" s="219"/>
      <c r="Q109" s="219"/>
      <c r="R109" s="219"/>
      <c r="S109" s="219"/>
      <c r="T109" s="219"/>
      <c r="U109" s="219"/>
      <c r="V109" s="219"/>
      <c r="W109" s="219"/>
      <c r="X109" s="219"/>
      <c r="Y109" s="219"/>
      <c r="Z109" s="219"/>
      <c r="AA109" s="219"/>
      <c r="AB109" s="219"/>
      <c r="AC109" s="219"/>
      <c r="AD109" s="219">
        <f>+COUNTIF(K109:AC109,"Si")</f>
        <v>0</v>
      </c>
      <c r="AE109" s="219" t="str">
        <f>+IF(AD109&lt;6,"Moderado",IF(AD109&gt;11,"Catastrófico","Mayor"))</f>
        <v>Moderado</v>
      </c>
      <c r="AF109" s="219" t="str">
        <f>+IFERROR(VLOOKUP(_xlfn.CONCAT(I109,AE109),ZonaRiesg,2,FALSE),"No Medido")</f>
        <v>No Medido</v>
      </c>
      <c r="AG109" s="151" t="s">
        <v>84</v>
      </c>
      <c r="AH109" s="150"/>
      <c r="AI109" s="151"/>
      <c r="AJ109" s="152"/>
      <c r="AK109" s="152"/>
      <c r="AL109" s="152"/>
      <c r="AM109" s="152"/>
      <c r="AN109" s="152"/>
      <c r="AO109" s="152"/>
      <c r="AP109" s="152">
        <f t="shared" si="143"/>
        <v>0</v>
      </c>
      <c r="AQ109" s="152">
        <f t="shared" si="144"/>
        <v>0</v>
      </c>
      <c r="AR109" s="152">
        <f t="shared" si="145"/>
        <v>0</v>
      </c>
      <c r="AS109" s="152">
        <f t="shared" si="146"/>
        <v>0</v>
      </c>
      <c r="AT109" s="152">
        <f t="shared" si="147"/>
        <v>0</v>
      </c>
      <c r="AU109" s="152">
        <f t="shared" si="148"/>
        <v>0</v>
      </c>
      <c r="AV109" s="152">
        <f t="shared" si="149"/>
        <v>0</v>
      </c>
      <c r="AW109" s="153">
        <f t="shared" si="150"/>
        <v>0</v>
      </c>
      <c r="AX109" s="154" t="str">
        <f t="shared" si="140"/>
        <v>Débil</v>
      </c>
      <c r="AY109" s="155"/>
      <c r="AZ109" s="156" t="e">
        <f t="shared" si="190"/>
        <v>#N/A</v>
      </c>
      <c r="BA109" s="155" t="e">
        <f t="shared" si="141"/>
        <v>#N/A</v>
      </c>
      <c r="BB109" s="154" t="e">
        <f t="shared" si="191"/>
        <v>#N/A</v>
      </c>
      <c r="BC109" s="157" t="e">
        <f t="shared" si="192"/>
        <v>#N/A</v>
      </c>
      <c r="BD109" s="157" t="e">
        <f t="shared" si="193"/>
        <v>#N/A</v>
      </c>
      <c r="BE109" s="222" t="e">
        <f t="shared" ref="BE109" si="208">+AVERAGE(BC109:BC110)</f>
        <v>#N/A</v>
      </c>
      <c r="BF109" s="216" t="e">
        <f t="shared" ref="BF109" si="209">+IF(BE109&lt;50,"Débil",IF(BE109=100,"Fuerte","Moderado"))</f>
        <v>#N/A</v>
      </c>
      <c r="BG109" s="216" t="e">
        <f t="shared" ref="BG109" si="210">+IF(BF109="Fuerte",2,IF(BF109="Moderado",1,0))</f>
        <v>#N/A</v>
      </c>
      <c r="BH109" s="216" t="e">
        <f t="shared" ref="BH109" si="211">+J109-BG109</f>
        <v>#N/A</v>
      </c>
      <c r="BI109" s="216" t="e">
        <f>+VLOOKUP(BH109,nuevaProb,2,)</f>
        <v>#N/A</v>
      </c>
      <c r="BJ109" s="219" t="str">
        <f t="shared" ref="BJ109" si="212">+AE109</f>
        <v>Moderado</v>
      </c>
      <c r="BK109" s="219" t="str">
        <f t="shared" ref="BK109" si="213">+_xlfn.CONCAT(I109,BJ109)</f>
        <v>No MedidaModerado</v>
      </c>
      <c r="BL109" s="216" t="e">
        <f>+VLOOKUP(BK109,categoria,2,)</f>
        <v>#N/A</v>
      </c>
      <c r="BM109" s="213" t="e">
        <f>+VLOOKUP(BL109,Control,2,)</f>
        <v>#N/A</v>
      </c>
      <c r="BN109" s="149"/>
      <c r="BO109" s="149"/>
      <c r="BP109" s="149"/>
      <c r="BQ109" s="149"/>
      <c r="BR109" s="149"/>
      <c r="BS109" s="149"/>
      <c r="BT109" s="149"/>
      <c r="BU109" s="158"/>
    </row>
    <row r="110" spans="1:73" s="78" customFormat="1" ht="15" thickBot="1">
      <c r="A110" s="242"/>
      <c r="B110" s="226"/>
      <c r="C110" s="226"/>
      <c r="D110" s="250"/>
      <c r="E110" s="221"/>
      <c r="F110" s="221"/>
      <c r="G110" s="221"/>
      <c r="H110" s="221"/>
      <c r="I110" s="221"/>
      <c r="J110" s="221"/>
      <c r="K110" s="221"/>
      <c r="L110" s="221"/>
      <c r="M110" s="221"/>
      <c r="N110" s="221"/>
      <c r="O110" s="221"/>
      <c r="P110" s="221"/>
      <c r="Q110" s="221"/>
      <c r="R110" s="221"/>
      <c r="S110" s="221"/>
      <c r="T110" s="221"/>
      <c r="U110" s="221"/>
      <c r="V110" s="221"/>
      <c r="W110" s="221"/>
      <c r="X110" s="221"/>
      <c r="Y110" s="221"/>
      <c r="Z110" s="221"/>
      <c r="AA110" s="221"/>
      <c r="AB110" s="221"/>
      <c r="AC110" s="221"/>
      <c r="AD110" s="221"/>
      <c r="AE110" s="221"/>
      <c r="AF110" s="352"/>
      <c r="AG110" s="64" t="s">
        <v>85</v>
      </c>
      <c r="AH110" s="63"/>
      <c r="AI110" s="64"/>
      <c r="AJ110" s="68"/>
      <c r="AK110" s="68"/>
      <c r="AL110" s="68"/>
      <c r="AM110" s="68"/>
      <c r="AN110" s="68"/>
      <c r="AO110" s="68"/>
      <c r="AP110" s="68">
        <f t="shared" si="143"/>
        <v>0</v>
      </c>
      <c r="AQ110" s="68">
        <f t="shared" si="144"/>
        <v>0</v>
      </c>
      <c r="AR110" s="68">
        <f t="shared" si="145"/>
        <v>0</v>
      </c>
      <c r="AS110" s="68">
        <f t="shared" si="146"/>
        <v>0</v>
      </c>
      <c r="AT110" s="68">
        <f t="shared" si="147"/>
        <v>0</v>
      </c>
      <c r="AU110" s="68">
        <f t="shared" si="148"/>
        <v>0</v>
      </c>
      <c r="AV110" s="68">
        <f t="shared" si="149"/>
        <v>0</v>
      </c>
      <c r="AW110" s="69">
        <f t="shared" si="150"/>
        <v>0</v>
      </c>
      <c r="AX110" s="70" t="str">
        <f t="shared" si="140"/>
        <v>Débil</v>
      </c>
      <c r="AY110" s="71"/>
      <c r="AZ110" s="72" t="e">
        <f t="shared" si="190"/>
        <v>#N/A</v>
      </c>
      <c r="BA110" s="71" t="e">
        <f t="shared" si="141"/>
        <v>#N/A</v>
      </c>
      <c r="BB110" s="70" t="e">
        <f t="shared" si="191"/>
        <v>#N/A</v>
      </c>
      <c r="BC110" s="73" t="e">
        <f t="shared" si="192"/>
        <v>#N/A</v>
      </c>
      <c r="BD110" s="73" t="e">
        <f t="shared" si="193"/>
        <v>#N/A</v>
      </c>
      <c r="BE110" s="224"/>
      <c r="BF110" s="218"/>
      <c r="BG110" s="218"/>
      <c r="BH110" s="218"/>
      <c r="BI110" s="218"/>
      <c r="BJ110" s="221"/>
      <c r="BK110" s="221"/>
      <c r="BL110" s="218"/>
      <c r="BM110" s="215"/>
      <c r="BN110" s="65"/>
      <c r="BO110" s="65"/>
      <c r="BP110" s="65"/>
      <c r="BQ110" s="65"/>
      <c r="BR110" s="65"/>
      <c r="BS110" s="65"/>
      <c r="BT110" s="65"/>
      <c r="BU110" s="144"/>
    </row>
    <row r="111" spans="1:73" ht="43.5" thickBot="1">
      <c r="A111" s="242"/>
      <c r="B111" s="226"/>
      <c r="C111" s="226"/>
      <c r="D111" s="29"/>
      <c r="E111" s="23"/>
      <c r="F111" s="24"/>
      <c r="G111" s="24"/>
      <c r="H111" s="55"/>
      <c r="I111" s="55" t="str">
        <f t="shared" ref="I111:I112" si="214">+IFERROR(VLOOKUP(H111,Probaiiidad,3,),"No Medida")</f>
        <v>No Medida</v>
      </c>
      <c r="J111" s="55" t="e">
        <f>+VLOOKUP(I111,NivelRieg,2,)</f>
        <v>#N/A</v>
      </c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4">
        <f>+COUNTIF(K111:AC111,"Si")</f>
        <v>0</v>
      </c>
      <c r="AE111" s="55" t="str">
        <f>+IF(AD111&lt;6,"Moderado",IF(AD111&gt;11,"Catastrófico","Mayor"))</f>
        <v>Moderado</v>
      </c>
      <c r="AF111" s="54" t="str">
        <f>+IFERROR(VLOOKUP(_xlfn.CONCAT(I111,AE111),ZonaRiesg,2,FALSE),"No Medido")</f>
        <v>No Medido</v>
      </c>
      <c r="AG111" s="23" t="s">
        <v>84</v>
      </c>
      <c r="AH111" s="29"/>
      <c r="AI111" s="23"/>
      <c r="AJ111" s="57"/>
      <c r="AK111" s="57"/>
      <c r="AL111" s="57"/>
      <c r="AM111" s="57"/>
      <c r="AN111" s="57"/>
      <c r="AO111" s="57"/>
      <c r="AP111" s="57">
        <f t="shared" si="143"/>
        <v>0</v>
      </c>
      <c r="AQ111" s="57">
        <f t="shared" si="144"/>
        <v>0</v>
      </c>
      <c r="AR111" s="57">
        <f t="shared" si="145"/>
        <v>0</v>
      </c>
      <c r="AS111" s="57">
        <f t="shared" si="146"/>
        <v>0</v>
      </c>
      <c r="AT111" s="57">
        <f t="shared" si="147"/>
        <v>0</v>
      </c>
      <c r="AU111" s="57">
        <f t="shared" si="148"/>
        <v>0</v>
      </c>
      <c r="AV111" s="57">
        <f t="shared" si="149"/>
        <v>0</v>
      </c>
      <c r="AW111" s="32">
        <f t="shared" si="150"/>
        <v>0</v>
      </c>
      <c r="AX111" s="36" t="str">
        <f t="shared" si="140"/>
        <v>Débil</v>
      </c>
      <c r="AY111" s="43"/>
      <c r="AZ111" s="42" t="e">
        <f t="shared" si="190"/>
        <v>#N/A</v>
      </c>
      <c r="BA111" s="43" t="e">
        <f t="shared" si="141"/>
        <v>#N/A</v>
      </c>
      <c r="BB111" s="36" t="e">
        <f t="shared" si="191"/>
        <v>#N/A</v>
      </c>
      <c r="BC111" s="33" t="e">
        <f t="shared" si="192"/>
        <v>#N/A</v>
      </c>
      <c r="BD111" s="33" t="e">
        <f t="shared" si="193"/>
        <v>#N/A</v>
      </c>
      <c r="BE111" s="41" t="e">
        <f>+AVERAGE(BC111)</f>
        <v>#N/A</v>
      </c>
      <c r="BF111" s="36" t="e">
        <f t="shared" ref="BF111" si="215">+IF(BE111&lt;50,"Débil",IF(BE111=100,"Fuerte","Moderado"))</f>
        <v>#N/A</v>
      </c>
      <c r="BG111" s="46" t="e">
        <f t="shared" ref="BG111" si="216">+IF(BF111="Fuerte",2,IF(BF111="Moderado",1,0))</f>
        <v>#N/A</v>
      </c>
      <c r="BH111" s="46" t="e">
        <f t="shared" ref="BH111" si="217">+J111-BG111</f>
        <v>#N/A</v>
      </c>
      <c r="BI111" s="46" t="e">
        <f>+VLOOKUP(BH111,nuevaProb,2,)</f>
        <v>#N/A</v>
      </c>
      <c r="BJ111" s="22" t="str">
        <f t="shared" ref="BJ111" si="218">+AE111</f>
        <v>Moderado</v>
      </c>
      <c r="BK111" s="22" t="str">
        <f t="shared" ref="BK111" si="219">+_xlfn.CONCAT(I111,BJ111)</f>
        <v>No MedidaModerado</v>
      </c>
      <c r="BL111" s="46" t="e">
        <f>+VLOOKUP(BK111,categoria,2,)</f>
        <v>#N/A</v>
      </c>
      <c r="BM111" s="56" t="e">
        <f>+VLOOKUP(BL111,Control,2,)</f>
        <v>#N/A</v>
      </c>
      <c r="BN111" s="24"/>
      <c r="BO111" s="24"/>
      <c r="BP111" s="24"/>
      <c r="BQ111" s="24"/>
      <c r="BR111" s="24"/>
      <c r="BS111" s="24"/>
      <c r="BT111" s="24"/>
      <c r="BU111" s="90"/>
    </row>
    <row r="112" spans="1:73" s="78" customFormat="1">
      <c r="A112" s="242"/>
      <c r="B112" s="226"/>
      <c r="C112" s="226"/>
      <c r="D112" s="246"/>
      <c r="E112" s="231"/>
      <c r="F112" s="231"/>
      <c r="G112" s="231"/>
      <c r="H112" s="337"/>
      <c r="I112" s="337" t="str">
        <f t="shared" si="214"/>
        <v>No Medida</v>
      </c>
      <c r="J112" s="337" t="e">
        <f>+VLOOKUP(I112,NivelRieg,2,)</f>
        <v>#N/A</v>
      </c>
      <c r="K112" s="337"/>
      <c r="L112" s="337"/>
      <c r="M112" s="337"/>
      <c r="N112" s="337"/>
      <c r="O112" s="337"/>
      <c r="P112" s="337"/>
      <c r="Q112" s="337"/>
      <c r="R112" s="337"/>
      <c r="S112" s="337"/>
      <c r="T112" s="337"/>
      <c r="U112" s="337"/>
      <c r="V112" s="337"/>
      <c r="W112" s="337"/>
      <c r="X112" s="337"/>
      <c r="Y112" s="337"/>
      <c r="Z112" s="337"/>
      <c r="AA112" s="337"/>
      <c r="AB112" s="337"/>
      <c r="AC112" s="337"/>
      <c r="AD112" s="337">
        <f>+COUNTIF(K112:AC112,"Si")</f>
        <v>0</v>
      </c>
      <c r="AE112" s="337" t="str">
        <f>+IF(AD112&lt;6,"Moderado",IF(AD112&gt;11,"Catastrófico","Mayor"))</f>
        <v>Moderado</v>
      </c>
      <c r="AF112" s="337" t="str">
        <f>+IFERROR(VLOOKUP(_xlfn.CONCAT(I112,AE112),ZonaRiesg,2,FALSE),"No Medido")</f>
        <v>No Medido</v>
      </c>
      <c r="AG112" s="64" t="s">
        <v>84</v>
      </c>
      <c r="AH112" s="63"/>
      <c r="AI112" s="64"/>
      <c r="AJ112" s="68"/>
      <c r="AK112" s="68"/>
      <c r="AL112" s="68"/>
      <c r="AM112" s="68"/>
      <c r="AN112" s="68"/>
      <c r="AO112" s="68"/>
      <c r="AP112" s="68">
        <f t="shared" si="143"/>
        <v>0</v>
      </c>
      <c r="AQ112" s="68">
        <f t="shared" si="144"/>
        <v>0</v>
      </c>
      <c r="AR112" s="68">
        <f t="shared" si="145"/>
        <v>0</v>
      </c>
      <c r="AS112" s="68">
        <f t="shared" si="146"/>
        <v>0</v>
      </c>
      <c r="AT112" s="68">
        <f t="shared" si="147"/>
        <v>0</v>
      </c>
      <c r="AU112" s="68">
        <f t="shared" si="148"/>
        <v>0</v>
      </c>
      <c r="AV112" s="68">
        <f t="shared" si="149"/>
        <v>0</v>
      </c>
      <c r="AW112" s="69">
        <f t="shared" si="150"/>
        <v>0</v>
      </c>
      <c r="AX112" s="70" t="str">
        <f t="shared" si="140"/>
        <v>Débil</v>
      </c>
      <c r="AY112" s="71"/>
      <c r="AZ112" s="72" t="e">
        <f t="shared" si="190"/>
        <v>#N/A</v>
      </c>
      <c r="BA112" s="71" t="e">
        <f t="shared" si="141"/>
        <v>#N/A</v>
      </c>
      <c r="BB112" s="70" t="e">
        <f t="shared" si="191"/>
        <v>#N/A</v>
      </c>
      <c r="BC112" s="73" t="e">
        <f t="shared" si="192"/>
        <v>#N/A</v>
      </c>
      <c r="BD112" s="73" t="e">
        <f t="shared" si="193"/>
        <v>#N/A</v>
      </c>
      <c r="BE112" s="232" t="e">
        <f>+AVERAGE(BC112:BC114)</f>
        <v>#N/A</v>
      </c>
      <c r="BF112" s="230" t="e">
        <f>+IF(BE112&lt;50,"Débil",IF(BE112=100,"Fuerte","Moderado"))</f>
        <v>#N/A</v>
      </c>
      <c r="BG112" s="230" t="e">
        <f>+IF(BF112="Fuerte",2,IF(BF112="Moderado",1,0))</f>
        <v>#N/A</v>
      </c>
      <c r="BH112" s="230" t="e">
        <f>+J113-BG112</f>
        <v>#N/A</v>
      </c>
      <c r="BI112" s="230" t="e">
        <f>+VLOOKUP(BH112,nuevaProb,2,)</f>
        <v>#N/A</v>
      </c>
      <c r="BJ112" s="231" t="str">
        <f>+AE112</f>
        <v>Moderado</v>
      </c>
      <c r="BK112" s="231" t="str">
        <f>+_xlfn.CONCAT(I112,BJ112)</f>
        <v>No MedidaModerado</v>
      </c>
      <c r="BL112" s="230" t="e">
        <f>+VLOOKUP(BK112,categoria,2,)</f>
        <v>#N/A</v>
      </c>
      <c r="BM112" s="229" t="e">
        <f>+VLOOKUP(BL112,Control,2,)</f>
        <v>#N/A</v>
      </c>
      <c r="BN112" s="65"/>
      <c r="BO112" s="65"/>
      <c r="BP112" s="65"/>
      <c r="BQ112" s="65"/>
      <c r="BR112" s="65"/>
      <c r="BS112" s="65"/>
      <c r="BT112" s="65"/>
      <c r="BU112" s="144"/>
    </row>
    <row r="113" spans="1:73" s="78" customFormat="1">
      <c r="A113" s="242"/>
      <c r="B113" s="226"/>
      <c r="C113" s="226"/>
      <c r="D113" s="248"/>
      <c r="E113" s="220"/>
      <c r="F113" s="220"/>
      <c r="G113" s="220"/>
      <c r="H113" s="220"/>
      <c r="I113" s="220"/>
      <c r="J113" s="220"/>
      <c r="K113" s="220"/>
      <c r="L113" s="220"/>
      <c r="M113" s="220"/>
      <c r="N113" s="220"/>
      <c r="O113" s="220"/>
      <c r="P113" s="220"/>
      <c r="Q113" s="220"/>
      <c r="R113" s="220"/>
      <c r="S113" s="220"/>
      <c r="T113" s="220"/>
      <c r="U113" s="220"/>
      <c r="V113" s="220"/>
      <c r="W113" s="220"/>
      <c r="X113" s="220"/>
      <c r="Y113" s="220"/>
      <c r="Z113" s="220"/>
      <c r="AA113" s="220"/>
      <c r="AB113" s="220"/>
      <c r="AC113" s="220"/>
      <c r="AD113" s="220"/>
      <c r="AE113" s="220"/>
      <c r="AF113" s="220"/>
      <c r="AG113" s="64" t="s">
        <v>85</v>
      </c>
      <c r="AH113" s="63"/>
      <c r="AI113" s="64"/>
      <c r="AJ113" s="68"/>
      <c r="AK113" s="68"/>
      <c r="AL113" s="68"/>
      <c r="AM113" s="68"/>
      <c r="AN113" s="68"/>
      <c r="AO113" s="68"/>
      <c r="AP113" s="68">
        <f t="shared" si="143"/>
        <v>0</v>
      </c>
      <c r="AQ113" s="68">
        <f t="shared" si="144"/>
        <v>0</v>
      </c>
      <c r="AR113" s="68">
        <f t="shared" si="145"/>
        <v>0</v>
      </c>
      <c r="AS113" s="68">
        <f t="shared" si="146"/>
        <v>0</v>
      </c>
      <c r="AT113" s="68">
        <f t="shared" si="147"/>
        <v>0</v>
      </c>
      <c r="AU113" s="68">
        <f t="shared" si="148"/>
        <v>0</v>
      </c>
      <c r="AV113" s="68">
        <f t="shared" si="149"/>
        <v>0</v>
      </c>
      <c r="AW113" s="69">
        <f t="shared" si="150"/>
        <v>0</v>
      </c>
      <c r="AX113" s="70" t="str">
        <f t="shared" si="140"/>
        <v>Débil</v>
      </c>
      <c r="AY113" s="71"/>
      <c r="AZ113" s="72" t="e">
        <f t="shared" si="190"/>
        <v>#N/A</v>
      </c>
      <c r="BA113" s="71" t="e">
        <f t="shared" si="141"/>
        <v>#N/A</v>
      </c>
      <c r="BB113" s="70" t="e">
        <f t="shared" si="191"/>
        <v>#N/A</v>
      </c>
      <c r="BC113" s="73" t="e">
        <f t="shared" si="192"/>
        <v>#N/A</v>
      </c>
      <c r="BD113" s="73" t="e">
        <f t="shared" si="193"/>
        <v>#N/A</v>
      </c>
      <c r="BE113" s="223"/>
      <c r="BF113" s="217"/>
      <c r="BG113" s="217"/>
      <c r="BH113" s="217"/>
      <c r="BI113" s="217"/>
      <c r="BJ113" s="220"/>
      <c r="BK113" s="220"/>
      <c r="BL113" s="217"/>
      <c r="BM113" s="214"/>
      <c r="BN113" s="65"/>
      <c r="BO113" s="65"/>
      <c r="BP113" s="65"/>
      <c r="BQ113" s="65"/>
      <c r="BR113" s="65"/>
      <c r="BS113" s="65"/>
      <c r="BT113" s="65"/>
      <c r="BU113" s="144"/>
    </row>
    <row r="114" spans="1:73" s="78" customFormat="1" ht="15" thickBot="1">
      <c r="A114" s="243"/>
      <c r="B114" s="204"/>
      <c r="C114" s="204"/>
      <c r="D114" s="247"/>
      <c r="E114" s="237"/>
      <c r="F114" s="237"/>
      <c r="G114" s="237"/>
      <c r="H114" s="237"/>
      <c r="I114" s="237"/>
      <c r="J114" s="237"/>
      <c r="K114" s="237"/>
      <c r="L114" s="237"/>
      <c r="M114" s="237"/>
      <c r="N114" s="237"/>
      <c r="O114" s="237"/>
      <c r="P114" s="237"/>
      <c r="Q114" s="237"/>
      <c r="R114" s="237"/>
      <c r="S114" s="237"/>
      <c r="T114" s="237"/>
      <c r="U114" s="237"/>
      <c r="V114" s="237"/>
      <c r="W114" s="237"/>
      <c r="X114" s="237"/>
      <c r="Y114" s="237"/>
      <c r="Z114" s="237"/>
      <c r="AA114" s="237"/>
      <c r="AB114" s="237"/>
      <c r="AC114" s="237"/>
      <c r="AD114" s="237"/>
      <c r="AE114" s="237"/>
      <c r="AF114" s="237"/>
      <c r="AG114" s="161" t="s">
        <v>86</v>
      </c>
      <c r="AH114" s="160"/>
      <c r="AI114" s="161"/>
      <c r="AJ114" s="162"/>
      <c r="AK114" s="162"/>
      <c r="AL114" s="162"/>
      <c r="AM114" s="162"/>
      <c r="AN114" s="162"/>
      <c r="AO114" s="162"/>
      <c r="AP114" s="162">
        <f t="shared" si="143"/>
        <v>0</v>
      </c>
      <c r="AQ114" s="162">
        <f t="shared" si="144"/>
        <v>0</v>
      </c>
      <c r="AR114" s="162">
        <f t="shared" si="145"/>
        <v>0</v>
      </c>
      <c r="AS114" s="162">
        <f t="shared" si="146"/>
        <v>0</v>
      </c>
      <c r="AT114" s="162">
        <f t="shared" si="147"/>
        <v>0</v>
      </c>
      <c r="AU114" s="162">
        <f t="shared" si="148"/>
        <v>0</v>
      </c>
      <c r="AV114" s="162">
        <f t="shared" si="149"/>
        <v>0</v>
      </c>
      <c r="AW114" s="163">
        <f t="shared" si="150"/>
        <v>0</v>
      </c>
      <c r="AX114" s="164" t="str">
        <f t="shared" si="140"/>
        <v>Débil</v>
      </c>
      <c r="AY114" s="165"/>
      <c r="AZ114" s="164" t="e">
        <f t="shared" si="190"/>
        <v>#N/A</v>
      </c>
      <c r="BA114" s="165" t="e">
        <f t="shared" si="141"/>
        <v>#N/A</v>
      </c>
      <c r="BB114" s="164" t="e">
        <f t="shared" si="191"/>
        <v>#N/A</v>
      </c>
      <c r="BC114" s="165" t="e">
        <f t="shared" si="192"/>
        <v>#N/A</v>
      </c>
      <c r="BD114" s="165" t="e">
        <f t="shared" si="193"/>
        <v>#N/A</v>
      </c>
      <c r="BE114" s="238"/>
      <c r="BF114" s="236"/>
      <c r="BG114" s="236"/>
      <c r="BH114" s="236"/>
      <c r="BI114" s="236"/>
      <c r="BJ114" s="237"/>
      <c r="BK114" s="237"/>
      <c r="BL114" s="236"/>
      <c r="BM114" s="235"/>
      <c r="BN114" s="159"/>
      <c r="BO114" s="159"/>
      <c r="BP114" s="159"/>
      <c r="BQ114" s="159"/>
      <c r="BR114" s="159"/>
      <c r="BS114" s="159"/>
      <c r="BT114" s="159"/>
      <c r="BU114" s="166"/>
    </row>
    <row r="115" spans="1:73" ht="43.5" thickBot="1">
      <c r="A115" s="241">
        <v>18</v>
      </c>
      <c r="B115" s="225"/>
      <c r="C115" s="225"/>
      <c r="D115" s="81"/>
      <c r="E115" s="82"/>
      <c r="F115" s="80"/>
      <c r="G115" s="80"/>
      <c r="H115" s="188"/>
      <c r="I115" s="188" t="str">
        <f t="shared" ref="I115:I121" si="220">+IFERROR(VLOOKUP(H115,Probaiiidad,3,),"No Medida")</f>
        <v>No Medida</v>
      </c>
      <c r="J115" s="188" t="e">
        <f>+VLOOKUP(I115,NivelRieg,2,)</f>
        <v>#N/A</v>
      </c>
      <c r="K115" s="188"/>
      <c r="L115" s="188"/>
      <c r="M115" s="188"/>
      <c r="N115" s="188"/>
      <c r="O115" s="188"/>
      <c r="P115" s="188"/>
      <c r="Q115" s="188"/>
      <c r="R115" s="188"/>
      <c r="S115" s="188"/>
      <c r="T115" s="188"/>
      <c r="U115" s="188"/>
      <c r="V115" s="188"/>
      <c r="W115" s="188"/>
      <c r="X115" s="188"/>
      <c r="Y115" s="188"/>
      <c r="Z115" s="188"/>
      <c r="AA115" s="188"/>
      <c r="AB115" s="188"/>
      <c r="AC115" s="188"/>
      <c r="AD115" s="79">
        <f>+COUNTIF(K115:AC115,"Si")</f>
        <v>0</v>
      </c>
      <c r="AE115" s="188" t="str">
        <f>+IF(AD115&lt;6,"Moderado",IF(AD115&gt;11,"Catastrófico","Mayor"))</f>
        <v>Moderado</v>
      </c>
      <c r="AF115" s="79" t="str">
        <f>+IFERROR(VLOOKUP(_xlfn.CONCAT(I115,AE115),ZonaRiesg,2,FALSE),"No Medido")</f>
        <v>No Medido</v>
      </c>
      <c r="AG115" s="82" t="s">
        <v>84</v>
      </c>
      <c r="AH115" s="81"/>
      <c r="AI115" s="82"/>
      <c r="AJ115" s="83"/>
      <c r="AK115" s="83"/>
      <c r="AL115" s="83"/>
      <c r="AM115" s="83"/>
      <c r="AN115" s="83"/>
      <c r="AO115" s="83"/>
      <c r="AP115" s="83">
        <f t="shared" si="143"/>
        <v>0</v>
      </c>
      <c r="AQ115" s="83">
        <f t="shared" si="144"/>
        <v>0</v>
      </c>
      <c r="AR115" s="83">
        <f t="shared" si="145"/>
        <v>0</v>
      </c>
      <c r="AS115" s="83">
        <f t="shared" si="146"/>
        <v>0</v>
      </c>
      <c r="AT115" s="83">
        <f t="shared" si="147"/>
        <v>0</v>
      </c>
      <c r="AU115" s="83">
        <f t="shared" si="148"/>
        <v>0</v>
      </c>
      <c r="AV115" s="83">
        <f t="shared" si="149"/>
        <v>0</v>
      </c>
      <c r="AW115" s="84">
        <f t="shared" si="150"/>
        <v>0</v>
      </c>
      <c r="AX115" s="85" t="str">
        <f t="shared" si="140"/>
        <v>Débil</v>
      </c>
      <c r="AY115" s="86"/>
      <c r="AZ115" s="87" t="e">
        <f t="shared" si="190"/>
        <v>#N/A</v>
      </c>
      <c r="BA115" s="86" t="e">
        <f t="shared" si="141"/>
        <v>#N/A</v>
      </c>
      <c r="BB115" s="85" t="e">
        <f t="shared" si="191"/>
        <v>#N/A</v>
      </c>
      <c r="BC115" s="88" t="e">
        <f t="shared" si="192"/>
        <v>#N/A</v>
      </c>
      <c r="BD115" s="88" t="e">
        <f t="shared" si="193"/>
        <v>#N/A</v>
      </c>
      <c r="BE115" s="189" t="e">
        <f t="shared" ref="BE115" si="221">+AVERAGE(BC115:BC116)</f>
        <v>#N/A</v>
      </c>
      <c r="BF115" s="85" t="e">
        <f t="shared" ref="BF115" si="222">+IF(BE115&lt;50,"Débil",IF(BE115=100,"Fuerte","Moderado"))</f>
        <v>#N/A</v>
      </c>
      <c r="BG115" s="190" t="e">
        <f t="shared" ref="BG115" si="223">+IF(BF115="Fuerte",2,IF(BF115="Moderado",1,0))</f>
        <v>#N/A</v>
      </c>
      <c r="BH115" s="190" t="e">
        <f t="shared" ref="BH115" si="224">+J115-BG115</f>
        <v>#N/A</v>
      </c>
      <c r="BI115" s="190" t="e">
        <f>+VLOOKUP(BH115,nuevaProb,2,)</f>
        <v>#N/A</v>
      </c>
      <c r="BJ115" s="191" t="str">
        <f t="shared" ref="BJ115" si="225">+AE115</f>
        <v>Moderado</v>
      </c>
      <c r="BK115" s="191" t="str">
        <f t="shared" ref="BK115" si="226">+_xlfn.CONCAT(I115,BJ115)</f>
        <v>No MedidaModerado</v>
      </c>
      <c r="BL115" s="190" t="e">
        <f>+VLOOKUP(BK115,categoria,2,)</f>
        <v>#N/A</v>
      </c>
      <c r="BM115" s="192" t="e">
        <f>+VLOOKUP(BL115,Control,2,)</f>
        <v>#N/A</v>
      </c>
      <c r="BN115" s="80"/>
      <c r="BO115" s="80"/>
      <c r="BP115" s="80"/>
      <c r="BQ115" s="80"/>
      <c r="BR115" s="80"/>
      <c r="BS115" s="80"/>
      <c r="BT115" s="80"/>
      <c r="BU115" s="89"/>
    </row>
    <row r="116" spans="1:73" s="78" customFormat="1">
      <c r="A116" s="242"/>
      <c r="B116" s="226"/>
      <c r="C116" s="226"/>
      <c r="D116" s="246"/>
      <c r="E116" s="231"/>
      <c r="F116" s="231"/>
      <c r="G116" s="231"/>
      <c r="H116" s="337"/>
      <c r="I116" s="337" t="str">
        <f t="shared" si="220"/>
        <v>No Medida</v>
      </c>
      <c r="J116" s="337" t="e">
        <f>+VLOOKUP(I116,NivelRieg,2,)</f>
        <v>#N/A</v>
      </c>
      <c r="K116" s="337"/>
      <c r="L116" s="337"/>
      <c r="M116" s="337"/>
      <c r="N116" s="337"/>
      <c r="O116" s="337"/>
      <c r="P116" s="337"/>
      <c r="Q116" s="337"/>
      <c r="R116" s="337"/>
      <c r="S116" s="337"/>
      <c r="T116" s="337"/>
      <c r="U116" s="337"/>
      <c r="V116" s="337"/>
      <c r="W116" s="337"/>
      <c r="X116" s="337"/>
      <c r="Y116" s="337"/>
      <c r="Z116" s="337"/>
      <c r="AA116" s="337"/>
      <c r="AB116" s="337"/>
      <c r="AC116" s="337"/>
      <c r="AD116" s="337">
        <f>+COUNTIF(K116:AC116,"Si")</f>
        <v>0</v>
      </c>
      <c r="AE116" s="337" t="str">
        <f>+IF(AD116&lt;6,"Moderado",IF(AD116&gt;11,"Catastrófico","Mayor"))</f>
        <v>Moderado</v>
      </c>
      <c r="AF116" s="337" t="str">
        <f>+IFERROR(VLOOKUP(_xlfn.CONCAT(I116,AE116),ZonaRiesg,2,FALSE),"No Medido")</f>
        <v>No Medido</v>
      </c>
      <c r="AG116" s="64" t="s">
        <v>84</v>
      </c>
      <c r="AH116" s="63"/>
      <c r="AI116" s="64"/>
      <c r="AJ116" s="68"/>
      <c r="AK116" s="68"/>
      <c r="AL116" s="68"/>
      <c r="AM116" s="68"/>
      <c r="AN116" s="68"/>
      <c r="AO116" s="68"/>
      <c r="AP116" s="68">
        <f t="shared" si="143"/>
        <v>0</v>
      </c>
      <c r="AQ116" s="68">
        <f t="shared" si="144"/>
        <v>0</v>
      </c>
      <c r="AR116" s="68">
        <f t="shared" si="145"/>
        <v>0</v>
      </c>
      <c r="AS116" s="68">
        <f t="shared" si="146"/>
        <v>0</v>
      </c>
      <c r="AT116" s="68">
        <f t="shared" si="147"/>
        <v>0</v>
      </c>
      <c r="AU116" s="68">
        <f t="shared" si="148"/>
        <v>0</v>
      </c>
      <c r="AV116" s="68">
        <f t="shared" si="149"/>
        <v>0</v>
      </c>
      <c r="AW116" s="69">
        <f t="shared" si="150"/>
        <v>0</v>
      </c>
      <c r="AX116" s="70" t="str">
        <f t="shared" si="140"/>
        <v>Débil</v>
      </c>
      <c r="AY116" s="71"/>
      <c r="AZ116" s="72" t="e">
        <f t="shared" si="190"/>
        <v>#N/A</v>
      </c>
      <c r="BA116" s="71" t="e">
        <f t="shared" si="141"/>
        <v>#N/A</v>
      </c>
      <c r="BB116" s="70" t="e">
        <f t="shared" si="191"/>
        <v>#N/A</v>
      </c>
      <c r="BC116" s="73" t="e">
        <f t="shared" si="192"/>
        <v>#N/A</v>
      </c>
      <c r="BD116" s="73" t="e">
        <f t="shared" si="193"/>
        <v>#N/A</v>
      </c>
      <c r="BE116" s="232" t="e">
        <f>+AVERAGE(BC117:BC118)</f>
        <v>#N/A</v>
      </c>
      <c r="BF116" s="230" t="e">
        <f>+IF(BE116&lt;50,"Débil",IF(BE116=100,"Fuerte","Moderado"))</f>
        <v>#N/A</v>
      </c>
      <c r="BG116" s="230" t="e">
        <f>+IF(BF116="Fuerte",2,IF(BF116="Moderado",1,0))</f>
        <v>#N/A</v>
      </c>
      <c r="BH116" s="230" t="e">
        <f>+J117-BG116</f>
        <v>#N/A</v>
      </c>
      <c r="BI116" s="230" t="e">
        <f>+VLOOKUP(BH116,nuevaProb,2,)</f>
        <v>#N/A</v>
      </c>
      <c r="BJ116" s="231" t="str">
        <f>+AE116</f>
        <v>Moderado</v>
      </c>
      <c r="BK116" s="231" t="str">
        <f>+_xlfn.CONCAT(I116,BJ116)</f>
        <v>No MedidaModerado</v>
      </c>
      <c r="BL116" s="230" t="e">
        <f>+VLOOKUP(BK116,categoria,2,)</f>
        <v>#N/A</v>
      </c>
      <c r="BM116" s="229" t="e">
        <f>+VLOOKUP(BL116,Control,2,)</f>
        <v>#N/A</v>
      </c>
      <c r="BN116" s="65"/>
      <c r="BO116" s="65"/>
      <c r="BP116" s="65"/>
      <c r="BQ116" s="65"/>
      <c r="BR116" s="65"/>
      <c r="BS116" s="65"/>
      <c r="BT116" s="65"/>
      <c r="BU116" s="144"/>
    </row>
    <row r="117" spans="1:73" s="78" customFormat="1">
      <c r="A117" s="242"/>
      <c r="B117" s="226"/>
      <c r="C117" s="226"/>
      <c r="D117" s="248"/>
      <c r="E117" s="220"/>
      <c r="F117" s="220"/>
      <c r="G117" s="220"/>
      <c r="H117" s="220"/>
      <c r="I117" s="220"/>
      <c r="J117" s="220"/>
      <c r="K117" s="220"/>
      <c r="L117" s="220"/>
      <c r="M117" s="220"/>
      <c r="N117" s="220"/>
      <c r="O117" s="220"/>
      <c r="P117" s="220"/>
      <c r="Q117" s="220"/>
      <c r="R117" s="220"/>
      <c r="S117" s="220"/>
      <c r="T117" s="220"/>
      <c r="U117" s="220"/>
      <c r="V117" s="220"/>
      <c r="W117" s="220"/>
      <c r="X117" s="220"/>
      <c r="Y117" s="220"/>
      <c r="Z117" s="220"/>
      <c r="AA117" s="220"/>
      <c r="AB117" s="220"/>
      <c r="AC117" s="220"/>
      <c r="AD117" s="220"/>
      <c r="AE117" s="220"/>
      <c r="AF117" s="220"/>
      <c r="AG117" s="64" t="s">
        <v>85</v>
      </c>
      <c r="AH117" s="63"/>
      <c r="AI117" s="64"/>
      <c r="AJ117" s="68"/>
      <c r="AK117" s="68"/>
      <c r="AL117" s="68"/>
      <c r="AM117" s="68"/>
      <c r="AN117" s="68"/>
      <c r="AO117" s="68"/>
      <c r="AP117" s="68">
        <f t="shared" si="143"/>
        <v>0</v>
      </c>
      <c r="AQ117" s="68">
        <f t="shared" si="144"/>
        <v>0</v>
      </c>
      <c r="AR117" s="68">
        <f t="shared" si="145"/>
        <v>0</v>
      </c>
      <c r="AS117" s="68">
        <f t="shared" si="146"/>
        <v>0</v>
      </c>
      <c r="AT117" s="68">
        <f t="shared" si="147"/>
        <v>0</v>
      </c>
      <c r="AU117" s="68">
        <f t="shared" si="148"/>
        <v>0</v>
      </c>
      <c r="AV117" s="68">
        <f t="shared" si="149"/>
        <v>0</v>
      </c>
      <c r="AW117" s="69">
        <f t="shared" si="150"/>
        <v>0</v>
      </c>
      <c r="AX117" s="70" t="str">
        <f t="shared" si="140"/>
        <v>Débil</v>
      </c>
      <c r="AY117" s="71"/>
      <c r="AZ117" s="72" t="e">
        <f t="shared" si="190"/>
        <v>#N/A</v>
      </c>
      <c r="BA117" s="71" t="e">
        <f t="shared" si="141"/>
        <v>#N/A</v>
      </c>
      <c r="BB117" s="70" t="e">
        <f t="shared" si="191"/>
        <v>#N/A</v>
      </c>
      <c r="BC117" s="73" t="e">
        <f t="shared" si="192"/>
        <v>#N/A</v>
      </c>
      <c r="BD117" s="73" t="e">
        <f t="shared" si="193"/>
        <v>#N/A</v>
      </c>
      <c r="BE117" s="223"/>
      <c r="BF117" s="217"/>
      <c r="BG117" s="217"/>
      <c r="BH117" s="217"/>
      <c r="BI117" s="217"/>
      <c r="BJ117" s="220"/>
      <c r="BK117" s="220"/>
      <c r="BL117" s="217"/>
      <c r="BM117" s="214"/>
      <c r="BN117" s="65"/>
      <c r="BO117" s="65"/>
      <c r="BP117" s="65"/>
      <c r="BQ117" s="65"/>
      <c r="BR117" s="65"/>
      <c r="BS117" s="65"/>
      <c r="BT117" s="65"/>
      <c r="BU117" s="144"/>
    </row>
    <row r="118" spans="1:73" s="78" customFormat="1" ht="15" thickBot="1">
      <c r="A118" s="243"/>
      <c r="B118" s="204"/>
      <c r="C118" s="204"/>
      <c r="D118" s="247"/>
      <c r="E118" s="237"/>
      <c r="F118" s="237"/>
      <c r="G118" s="237"/>
      <c r="H118" s="237"/>
      <c r="I118" s="237"/>
      <c r="J118" s="237"/>
      <c r="K118" s="237"/>
      <c r="L118" s="237"/>
      <c r="M118" s="237"/>
      <c r="N118" s="237"/>
      <c r="O118" s="237"/>
      <c r="P118" s="237"/>
      <c r="Q118" s="237"/>
      <c r="R118" s="237"/>
      <c r="S118" s="237"/>
      <c r="T118" s="237"/>
      <c r="U118" s="237"/>
      <c r="V118" s="237"/>
      <c r="W118" s="237"/>
      <c r="X118" s="237"/>
      <c r="Y118" s="237"/>
      <c r="Z118" s="237"/>
      <c r="AA118" s="237"/>
      <c r="AB118" s="237"/>
      <c r="AC118" s="237"/>
      <c r="AD118" s="237"/>
      <c r="AE118" s="237"/>
      <c r="AF118" s="237"/>
      <c r="AG118" s="161" t="s">
        <v>86</v>
      </c>
      <c r="AH118" s="160"/>
      <c r="AI118" s="161"/>
      <c r="AJ118" s="162"/>
      <c r="AK118" s="162"/>
      <c r="AL118" s="162"/>
      <c r="AM118" s="162"/>
      <c r="AN118" s="162"/>
      <c r="AO118" s="162"/>
      <c r="AP118" s="162">
        <f t="shared" si="143"/>
        <v>0</v>
      </c>
      <c r="AQ118" s="162">
        <f t="shared" si="144"/>
        <v>0</v>
      </c>
      <c r="AR118" s="162">
        <f t="shared" si="145"/>
        <v>0</v>
      </c>
      <c r="AS118" s="162">
        <f t="shared" si="146"/>
        <v>0</v>
      </c>
      <c r="AT118" s="162">
        <f t="shared" si="147"/>
        <v>0</v>
      </c>
      <c r="AU118" s="162">
        <f t="shared" si="148"/>
        <v>0</v>
      </c>
      <c r="AV118" s="162">
        <f t="shared" si="149"/>
        <v>0</v>
      </c>
      <c r="AW118" s="163">
        <f t="shared" si="150"/>
        <v>0</v>
      </c>
      <c r="AX118" s="164" t="str">
        <f t="shared" si="140"/>
        <v>Débil</v>
      </c>
      <c r="AY118" s="165"/>
      <c r="AZ118" s="164" t="e">
        <f t="shared" si="190"/>
        <v>#N/A</v>
      </c>
      <c r="BA118" s="165" t="e">
        <f t="shared" si="141"/>
        <v>#N/A</v>
      </c>
      <c r="BB118" s="164" t="e">
        <f t="shared" si="191"/>
        <v>#N/A</v>
      </c>
      <c r="BC118" s="165" t="e">
        <f t="shared" si="192"/>
        <v>#N/A</v>
      </c>
      <c r="BD118" s="165" t="e">
        <f t="shared" si="193"/>
        <v>#N/A</v>
      </c>
      <c r="BE118" s="238"/>
      <c r="BF118" s="236"/>
      <c r="BG118" s="236"/>
      <c r="BH118" s="236"/>
      <c r="BI118" s="236"/>
      <c r="BJ118" s="237"/>
      <c r="BK118" s="237"/>
      <c r="BL118" s="236"/>
      <c r="BM118" s="235"/>
      <c r="BN118" s="159"/>
      <c r="BO118" s="159"/>
      <c r="BP118" s="159"/>
      <c r="BQ118" s="159"/>
      <c r="BR118" s="159"/>
      <c r="BS118" s="159"/>
      <c r="BT118" s="159"/>
      <c r="BU118" s="166"/>
    </row>
    <row r="119" spans="1:73" ht="43.5" thickBot="1">
      <c r="A119" s="241">
        <v>19</v>
      </c>
      <c r="B119" s="225"/>
      <c r="C119" s="225"/>
      <c r="D119" s="81"/>
      <c r="E119" s="82"/>
      <c r="F119" s="80"/>
      <c r="G119" s="80"/>
      <c r="H119" s="188"/>
      <c r="I119" s="188" t="str">
        <f t="shared" ref="I119:I120" si="227">+IFERROR(VLOOKUP(H119,Probaiiidad,3,),"No Medida")</f>
        <v>No Medida</v>
      </c>
      <c r="J119" s="188" t="e">
        <f>+VLOOKUP(I119,NivelRieg,2,)</f>
        <v>#N/A</v>
      </c>
      <c r="K119" s="188"/>
      <c r="L119" s="188"/>
      <c r="M119" s="188"/>
      <c r="N119" s="188"/>
      <c r="O119" s="188"/>
      <c r="P119" s="188"/>
      <c r="Q119" s="188"/>
      <c r="R119" s="188"/>
      <c r="S119" s="188"/>
      <c r="T119" s="188"/>
      <c r="U119" s="188"/>
      <c r="V119" s="188"/>
      <c r="W119" s="188"/>
      <c r="X119" s="188"/>
      <c r="Y119" s="188"/>
      <c r="Z119" s="188"/>
      <c r="AA119" s="188"/>
      <c r="AB119" s="188"/>
      <c r="AC119" s="188"/>
      <c r="AD119" s="79">
        <f>+COUNTIF(K119:AC119,"Si")</f>
        <v>0</v>
      </c>
      <c r="AE119" s="188" t="str">
        <f>+IF(AD119&lt;6,"Moderado",IF(AD119&gt;11,"Catastrófico","Mayor"))</f>
        <v>Moderado</v>
      </c>
      <c r="AF119" s="79" t="str">
        <f>+IFERROR(VLOOKUP(_xlfn.CONCAT(I119,AE119),ZonaRiesg,2,FALSE),"No Medido")</f>
        <v>No Medido</v>
      </c>
      <c r="AG119" s="82" t="s">
        <v>84</v>
      </c>
      <c r="AH119" s="81"/>
      <c r="AI119" s="82"/>
      <c r="AJ119" s="83"/>
      <c r="AK119" s="83"/>
      <c r="AL119" s="83"/>
      <c r="AM119" s="83"/>
      <c r="AN119" s="83"/>
      <c r="AO119" s="83"/>
      <c r="AP119" s="83">
        <f t="shared" si="143"/>
        <v>0</v>
      </c>
      <c r="AQ119" s="83">
        <f t="shared" si="144"/>
        <v>0</v>
      </c>
      <c r="AR119" s="83">
        <f t="shared" si="145"/>
        <v>0</v>
      </c>
      <c r="AS119" s="83">
        <f t="shared" si="146"/>
        <v>0</v>
      </c>
      <c r="AT119" s="83">
        <f t="shared" si="147"/>
        <v>0</v>
      </c>
      <c r="AU119" s="83">
        <f t="shared" si="148"/>
        <v>0</v>
      </c>
      <c r="AV119" s="83">
        <f t="shared" si="149"/>
        <v>0</v>
      </c>
      <c r="AW119" s="84">
        <f t="shared" si="150"/>
        <v>0</v>
      </c>
      <c r="AX119" s="85" t="str">
        <f t="shared" si="140"/>
        <v>Débil</v>
      </c>
      <c r="AY119" s="86"/>
      <c r="AZ119" s="87" t="e">
        <f t="shared" si="190"/>
        <v>#N/A</v>
      </c>
      <c r="BA119" s="86" t="e">
        <f t="shared" si="141"/>
        <v>#N/A</v>
      </c>
      <c r="BB119" s="85" t="e">
        <f t="shared" si="191"/>
        <v>#N/A</v>
      </c>
      <c r="BC119" s="88" t="e">
        <f t="shared" si="192"/>
        <v>#N/A</v>
      </c>
      <c r="BD119" s="88" t="e">
        <f t="shared" si="193"/>
        <v>#N/A</v>
      </c>
      <c r="BE119" s="189" t="e">
        <f>+AVERAGE(BC119)</f>
        <v>#N/A</v>
      </c>
      <c r="BF119" s="85" t="e">
        <f t="shared" ref="BF119" si="228">+IF(BE119&lt;50,"Débil",IF(BE119=100,"Fuerte","Moderado"))</f>
        <v>#N/A</v>
      </c>
      <c r="BG119" s="190" t="e">
        <f t="shared" ref="BG119" si="229">+IF(BF119="Fuerte",2,IF(BF119="Moderado",1,0))</f>
        <v>#N/A</v>
      </c>
      <c r="BH119" s="190" t="e">
        <f t="shared" ref="BH119" si="230">+J119-BG119</f>
        <v>#N/A</v>
      </c>
      <c r="BI119" s="190" t="e">
        <f>+VLOOKUP(BH119,nuevaProb,2,)</f>
        <v>#N/A</v>
      </c>
      <c r="BJ119" s="191" t="str">
        <f t="shared" ref="BJ119" si="231">+AE119</f>
        <v>Moderado</v>
      </c>
      <c r="BK119" s="191" t="str">
        <f t="shared" ref="BK119" si="232">+_xlfn.CONCAT(I119,BJ119)</f>
        <v>No MedidaModerado</v>
      </c>
      <c r="BL119" s="190" t="e">
        <f>+VLOOKUP(BK119,categoria,2,)</f>
        <v>#N/A</v>
      </c>
      <c r="BM119" s="192" t="e">
        <f>+VLOOKUP(BL119,Control,2,)</f>
        <v>#N/A</v>
      </c>
      <c r="BN119" s="80"/>
      <c r="BO119" s="80"/>
      <c r="BP119" s="80"/>
      <c r="BQ119" s="80"/>
      <c r="BR119" s="80"/>
      <c r="BS119" s="80"/>
      <c r="BT119" s="80"/>
      <c r="BU119" s="89"/>
    </row>
    <row r="120" spans="1:73" s="78" customFormat="1" ht="43.5" thickBot="1">
      <c r="A120" s="243"/>
      <c r="B120" s="204"/>
      <c r="C120" s="204"/>
      <c r="D120" s="160"/>
      <c r="E120" s="161"/>
      <c r="F120" s="159"/>
      <c r="G120" s="159"/>
      <c r="H120" s="182"/>
      <c r="I120" s="182" t="str">
        <f t="shared" si="227"/>
        <v>No Medida</v>
      </c>
      <c r="J120" s="182" t="e">
        <f>+VLOOKUP(I120,NivelRieg,2,)</f>
        <v>#N/A</v>
      </c>
      <c r="K120" s="182"/>
      <c r="L120" s="182"/>
      <c r="M120" s="182"/>
      <c r="N120" s="182"/>
      <c r="O120" s="182"/>
      <c r="P120" s="182"/>
      <c r="Q120" s="182"/>
      <c r="R120" s="182"/>
      <c r="S120" s="182"/>
      <c r="T120" s="182"/>
      <c r="U120" s="182"/>
      <c r="V120" s="182"/>
      <c r="W120" s="182"/>
      <c r="X120" s="182"/>
      <c r="Y120" s="182"/>
      <c r="Z120" s="182"/>
      <c r="AA120" s="182"/>
      <c r="AB120" s="182"/>
      <c r="AC120" s="182"/>
      <c r="AD120" s="183">
        <f>+COUNTIF(K120:AC120,"Si")</f>
        <v>0</v>
      </c>
      <c r="AE120" s="182" t="str">
        <f>+IF(AD120&lt;6,"Moderado",IF(AD120&gt;11,"Catastrófico","Mayor"))</f>
        <v>Moderado</v>
      </c>
      <c r="AF120" s="183" t="str">
        <f>+IFERROR(VLOOKUP(_xlfn.CONCAT(I120,AE120),ZonaRiesg,2,FALSE),"No Medido")</f>
        <v>No Medido</v>
      </c>
      <c r="AG120" s="161" t="s">
        <v>84</v>
      </c>
      <c r="AH120" s="160"/>
      <c r="AI120" s="161"/>
      <c r="AJ120" s="162"/>
      <c r="AK120" s="162"/>
      <c r="AL120" s="162"/>
      <c r="AM120" s="162"/>
      <c r="AN120" s="162"/>
      <c r="AO120" s="162"/>
      <c r="AP120" s="162">
        <f t="shared" si="143"/>
        <v>0</v>
      </c>
      <c r="AQ120" s="162">
        <f t="shared" si="144"/>
        <v>0</v>
      </c>
      <c r="AR120" s="162">
        <f t="shared" si="145"/>
        <v>0</v>
      </c>
      <c r="AS120" s="162">
        <f t="shared" si="146"/>
        <v>0</v>
      </c>
      <c r="AT120" s="162">
        <f t="shared" si="147"/>
        <v>0</v>
      </c>
      <c r="AU120" s="162">
        <f t="shared" si="148"/>
        <v>0</v>
      </c>
      <c r="AV120" s="162">
        <f t="shared" si="149"/>
        <v>0</v>
      </c>
      <c r="AW120" s="163">
        <f t="shared" si="150"/>
        <v>0</v>
      </c>
      <c r="AX120" s="164" t="str">
        <f t="shared" si="140"/>
        <v>Débil</v>
      </c>
      <c r="AY120" s="165"/>
      <c r="AZ120" s="164" t="e">
        <f t="shared" si="190"/>
        <v>#N/A</v>
      </c>
      <c r="BA120" s="165" t="e">
        <f t="shared" si="141"/>
        <v>#N/A</v>
      </c>
      <c r="BB120" s="164" t="e">
        <f t="shared" si="191"/>
        <v>#N/A</v>
      </c>
      <c r="BC120" s="165" t="e">
        <f t="shared" si="192"/>
        <v>#N/A</v>
      </c>
      <c r="BD120" s="165" t="e">
        <f t="shared" ref="BD120" si="233">+VLOOKUP(BA120,Solidez2,3,)</f>
        <v>#N/A</v>
      </c>
      <c r="BE120" s="184" t="e">
        <f>+AVERAGE(BC120)</f>
        <v>#N/A</v>
      </c>
      <c r="BF120" s="164" t="e">
        <f t="shared" ref="BF120" si="234">+IF(BE120&lt;50,"Débil",IF(BE120=100,"Fuerte","Moderado"))</f>
        <v>#N/A</v>
      </c>
      <c r="BG120" s="185" t="e">
        <f t="shared" ref="BG120" si="235">+IF(BF120="Fuerte",2,IF(BF120="Moderado",1,0))</f>
        <v>#N/A</v>
      </c>
      <c r="BH120" s="185" t="e">
        <f t="shared" ref="BH120" si="236">+J120-BG120</f>
        <v>#N/A</v>
      </c>
      <c r="BI120" s="185" t="e">
        <f>+VLOOKUP(BH120,nuevaProb,2,)</f>
        <v>#N/A</v>
      </c>
      <c r="BJ120" s="186" t="str">
        <f t="shared" ref="BJ120" si="237">+AE120</f>
        <v>Moderado</v>
      </c>
      <c r="BK120" s="186" t="str">
        <f t="shared" ref="BK120" si="238">+_xlfn.CONCAT(I120,BJ120)</f>
        <v>No MedidaModerado</v>
      </c>
      <c r="BL120" s="185" t="e">
        <f>+VLOOKUP(BK120,categoria,2,)</f>
        <v>#N/A</v>
      </c>
      <c r="BM120" s="187" t="e">
        <f>+VLOOKUP(BL120,Control,2,)</f>
        <v>#N/A</v>
      </c>
      <c r="BN120" s="159"/>
      <c r="BO120" s="159"/>
      <c r="BP120" s="159"/>
      <c r="BQ120" s="159"/>
      <c r="BR120" s="159"/>
      <c r="BS120" s="159"/>
      <c r="BT120" s="159"/>
      <c r="BU120" s="166"/>
    </row>
    <row r="121" spans="1:73">
      <c r="A121" s="241">
        <v>20</v>
      </c>
      <c r="B121" s="225"/>
      <c r="C121" s="225"/>
      <c r="D121" s="244"/>
      <c r="E121" s="225"/>
      <c r="F121" s="225"/>
      <c r="G121" s="225"/>
      <c r="H121" s="225"/>
      <c r="I121" s="225" t="str">
        <f t="shared" si="220"/>
        <v>No Medida</v>
      </c>
      <c r="J121" s="225" t="e">
        <f>+VLOOKUP(I121,NivelRieg,2,)</f>
        <v>#N/A</v>
      </c>
      <c r="K121" s="225"/>
      <c r="L121" s="225"/>
      <c r="M121" s="225"/>
      <c r="N121" s="225"/>
      <c r="O121" s="225"/>
      <c r="P121" s="225"/>
      <c r="Q121" s="225"/>
      <c r="R121" s="225"/>
      <c r="S121" s="225"/>
      <c r="T121" s="225"/>
      <c r="U121" s="225"/>
      <c r="V121" s="225"/>
      <c r="W121" s="225"/>
      <c r="X121" s="225"/>
      <c r="Y121" s="225"/>
      <c r="Z121" s="225"/>
      <c r="AA121" s="225"/>
      <c r="AB121" s="225"/>
      <c r="AC121" s="225"/>
      <c r="AD121" s="225">
        <f>+COUNTIF(K121:AC121,"Si")</f>
        <v>0</v>
      </c>
      <c r="AE121" s="225" t="str">
        <f>+IF(AD121&lt;6,"Moderado",IF(AD121&gt;11,"Catastrófico","Mayor"))</f>
        <v>Moderado</v>
      </c>
      <c r="AF121" s="225" t="str">
        <f>+IFERROR(VLOOKUP(_xlfn.CONCAT(I121,AE121),ZonaRiesg,2,FALSE),"No Medido")</f>
        <v>No Medido</v>
      </c>
      <c r="AG121" s="82" t="s">
        <v>84</v>
      </c>
      <c r="AH121" s="81"/>
      <c r="AI121" s="82"/>
      <c r="AJ121" s="83"/>
      <c r="AK121" s="83"/>
      <c r="AL121" s="83"/>
      <c r="AM121" s="83"/>
      <c r="AN121" s="83"/>
      <c r="AO121" s="83"/>
      <c r="AP121" s="83">
        <f t="shared" si="143"/>
        <v>0</v>
      </c>
      <c r="AQ121" s="83">
        <f t="shared" si="144"/>
        <v>0</v>
      </c>
      <c r="AR121" s="83">
        <f t="shared" si="145"/>
        <v>0</v>
      </c>
      <c r="AS121" s="83">
        <f t="shared" si="146"/>
        <v>0</v>
      </c>
      <c r="AT121" s="83">
        <f t="shared" si="147"/>
        <v>0</v>
      </c>
      <c r="AU121" s="83">
        <f t="shared" si="148"/>
        <v>0</v>
      </c>
      <c r="AV121" s="83">
        <f t="shared" si="149"/>
        <v>0</v>
      </c>
      <c r="AW121" s="84">
        <f t="shared" si="150"/>
        <v>0</v>
      </c>
      <c r="AX121" s="85" t="str">
        <f t="shared" si="140"/>
        <v>Débil</v>
      </c>
      <c r="AY121" s="86"/>
      <c r="AZ121" s="87" t="e">
        <f t="shared" si="190"/>
        <v>#N/A</v>
      </c>
      <c r="BA121" s="86" t="e">
        <f t="shared" si="141"/>
        <v>#N/A</v>
      </c>
      <c r="BB121" s="85" t="e">
        <f t="shared" si="191"/>
        <v>#N/A</v>
      </c>
      <c r="BC121" s="88" t="e">
        <f t="shared" si="192"/>
        <v>#N/A</v>
      </c>
      <c r="BD121" s="88" t="e">
        <f t="shared" si="193"/>
        <v>#N/A</v>
      </c>
      <c r="BE121" s="234" t="e">
        <f t="shared" ref="BE121" si="239">+AVERAGE(BC121:BC122)</f>
        <v>#N/A</v>
      </c>
      <c r="BF121" s="227" t="e">
        <f t="shared" ref="BF121" si="240">+IF(BE121&lt;50,"Débil",IF(BE121=100,"Fuerte","Moderado"))</f>
        <v>#N/A</v>
      </c>
      <c r="BG121" s="227" t="e">
        <f t="shared" ref="BG121" si="241">+IF(BF121="Fuerte",2,IF(BF121="Moderado",1,0))</f>
        <v>#N/A</v>
      </c>
      <c r="BH121" s="227" t="e">
        <f t="shared" ref="BH121" si="242">+J121-BG121</f>
        <v>#N/A</v>
      </c>
      <c r="BI121" s="227" t="e">
        <f>+VLOOKUP(BH121,nuevaProb,2,)</f>
        <v>#N/A</v>
      </c>
      <c r="BJ121" s="225" t="str">
        <f t="shared" ref="BJ121" si="243">+AE121</f>
        <v>Moderado</v>
      </c>
      <c r="BK121" s="225" t="str">
        <f t="shared" ref="BK121" si="244">+_xlfn.CONCAT(I121,BJ121)</f>
        <v>No MedidaModerado</v>
      </c>
      <c r="BL121" s="227" t="e">
        <f>+VLOOKUP(BK121,categoria,2,)</f>
        <v>#N/A</v>
      </c>
      <c r="BM121" s="233" t="e">
        <f>+VLOOKUP(BL121,Control,2,)</f>
        <v>#N/A</v>
      </c>
      <c r="BN121" s="80"/>
      <c r="BO121" s="80"/>
      <c r="BP121" s="80"/>
      <c r="BQ121" s="80"/>
      <c r="BR121" s="80"/>
      <c r="BS121" s="80"/>
      <c r="BT121" s="80"/>
      <c r="BU121" s="89"/>
    </row>
    <row r="122" spans="1:73" ht="15" thickBot="1">
      <c r="A122" s="242"/>
      <c r="B122" s="226"/>
      <c r="C122" s="226"/>
      <c r="D122" s="245"/>
      <c r="E122" s="211"/>
      <c r="F122" s="211"/>
      <c r="G122" s="211"/>
      <c r="H122" s="211"/>
      <c r="I122" s="211"/>
      <c r="J122" s="211"/>
      <c r="K122" s="211"/>
      <c r="L122" s="211"/>
      <c r="M122" s="211"/>
      <c r="N122" s="211"/>
      <c r="O122" s="211"/>
      <c r="P122" s="211"/>
      <c r="Q122" s="211"/>
      <c r="R122" s="211"/>
      <c r="S122" s="211"/>
      <c r="T122" s="211"/>
      <c r="U122" s="211"/>
      <c r="V122" s="211"/>
      <c r="W122" s="211"/>
      <c r="X122" s="211"/>
      <c r="Y122" s="211"/>
      <c r="Z122" s="211"/>
      <c r="AA122" s="211"/>
      <c r="AB122" s="211"/>
      <c r="AC122" s="211"/>
      <c r="AD122" s="211"/>
      <c r="AE122" s="211"/>
      <c r="AF122" s="284"/>
      <c r="AG122" s="23" t="s">
        <v>85</v>
      </c>
      <c r="AH122" s="29"/>
      <c r="AI122" s="23"/>
      <c r="AJ122" s="57"/>
      <c r="AK122" s="57"/>
      <c r="AL122" s="57"/>
      <c r="AM122" s="57"/>
      <c r="AN122" s="57"/>
      <c r="AO122" s="57"/>
      <c r="AP122" s="57">
        <f t="shared" si="143"/>
        <v>0</v>
      </c>
      <c r="AQ122" s="57">
        <f t="shared" si="144"/>
        <v>0</v>
      </c>
      <c r="AR122" s="57">
        <f t="shared" si="145"/>
        <v>0</v>
      </c>
      <c r="AS122" s="57">
        <f t="shared" si="146"/>
        <v>0</v>
      </c>
      <c r="AT122" s="57">
        <f t="shared" si="147"/>
        <v>0</v>
      </c>
      <c r="AU122" s="57">
        <f t="shared" si="148"/>
        <v>0</v>
      </c>
      <c r="AV122" s="57">
        <f t="shared" si="149"/>
        <v>0</v>
      </c>
      <c r="AW122" s="32">
        <f t="shared" si="150"/>
        <v>0</v>
      </c>
      <c r="AX122" s="36" t="str">
        <f t="shared" si="140"/>
        <v>Débil</v>
      </c>
      <c r="AY122" s="43"/>
      <c r="AZ122" s="42" t="e">
        <f t="shared" si="190"/>
        <v>#N/A</v>
      </c>
      <c r="BA122" s="43" t="e">
        <f t="shared" si="141"/>
        <v>#N/A</v>
      </c>
      <c r="BB122" s="36" t="e">
        <f t="shared" si="191"/>
        <v>#N/A</v>
      </c>
      <c r="BC122" s="33" t="e">
        <f t="shared" si="192"/>
        <v>#N/A</v>
      </c>
      <c r="BD122" s="33" t="e">
        <f t="shared" si="193"/>
        <v>#N/A</v>
      </c>
      <c r="BE122" s="212"/>
      <c r="BF122" s="210"/>
      <c r="BG122" s="210"/>
      <c r="BH122" s="210"/>
      <c r="BI122" s="210"/>
      <c r="BJ122" s="211"/>
      <c r="BK122" s="211"/>
      <c r="BL122" s="210"/>
      <c r="BM122" s="209"/>
      <c r="BN122" s="24"/>
      <c r="BO122" s="24"/>
      <c r="BP122" s="24"/>
      <c r="BQ122" s="24"/>
      <c r="BR122" s="24"/>
      <c r="BS122" s="24"/>
      <c r="BT122" s="24"/>
      <c r="BU122" s="90"/>
    </row>
    <row r="123" spans="1:73" s="78" customFormat="1">
      <c r="A123" s="242"/>
      <c r="B123" s="226"/>
      <c r="C123" s="226"/>
      <c r="D123" s="246"/>
      <c r="E123" s="231"/>
      <c r="F123" s="231"/>
      <c r="G123" s="231"/>
      <c r="H123" s="337"/>
      <c r="I123" s="337" t="str">
        <f t="shared" ref="I123" si="245">+IFERROR(VLOOKUP(H123,Probaiiidad,3,),"No Medida")</f>
        <v>No Medida</v>
      </c>
      <c r="J123" s="337" t="e">
        <f>+VLOOKUP(I123,NivelRieg,2,)</f>
        <v>#N/A</v>
      </c>
      <c r="K123" s="337"/>
      <c r="L123" s="337"/>
      <c r="M123" s="337"/>
      <c r="N123" s="337"/>
      <c r="O123" s="337"/>
      <c r="P123" s="337"/>
      <c r="Q123" s="337"/>
      <c r="R123" s="337"/>
      <c r="S123" s="337"/>
      <c r="T123" s="337"/>
      <c r="U123" s="337"/>
      <c r="V123" s="337"/>
      <c r="W123" s="337"/>
      <c r="X123" s="337"/>
      <c r="Y123" s="337"/>
      <c r="Z123" s="337"/>
      <c r="AA123" s="337"/>
      <c r="AB123" s="337"/>
      <c r="AC123" s="337"/>
      <c r="AD123" s="337">
        <f>+COUNTIF(K123:AC123,"Si")</f>
        <v>0</v>
      </c>
      <c r="AE123" s="337" t="str">
        <f>+IF(AD123&lt;6,"Moderado",IF(AD123&gt;11,"Catastrófico","Mayor"))</f>
        <v>Moderado</v>
      </c>
      <c r="AF123" s="337" t="str">
        <f>+IFERROR(VLOOKUP(_xlfn.CONCAT(I123,AE123),ZonaRiesg,2,FALSE),"No Medido")</f>
        <v>No Medido</v>
      </c>
      <c r="AG123" s="64" t="s">
        <v>84</v>
      </c>
      <c r="AH123" s="63"/>
      <c r="AI123" s="64"/>
      <c r="AJ123" s="68"/>
      <c r="AK123" s="68"/>
      <c r="AL123" s="68"/>
      <c r="AM123" s="68"/>
      <c r="AN123" s="68"/>
      <c r="AO123" s="68"/>
      <c r="AP123" s="68">
        <f t="shared" si="143"/>
        <v>0</v>
      </c>
      <c r="AQ123" s="68">
        <f t="shared" si="144"/>
        <v>0</v>
      </c>
      <c r="AR123" s="68">
        <f t="shared" si="145"/>
        <v>0</v>
      </c>
      <c r="AS123" s="68">
        <f t="shared" si="146"/>
        <v>0</v>
      </c>
      <c r="AT123" s="68">
        <f t="shared" si="147"/>
        <v>0</v>
      </c>
      <c r="AU123" s="68">
        <f t="shared" si="148"/>
        <v>0</v>
      </c>
      <c r="AV123" s="68">
        <f t="shared" si="149"/>
        <v>0</v>
      </c>
      <c r="AW123" s="69">
        <f t="shared" si="150"/>
        <v>0</v>
      </c>
      <c r="AX123" s="70" t="str">
        <f t="shared" si="140"/>
        <v>Débil</v>
      </c>
      <c r="AY123" s="71"/>
      <c r="AZ123" s="72" t="e">
        <f t="shared" si="190"/>
        <v>#N/A</v>
      </c>
      <c r="BA123" s="71" t="e">
        <f t="shared" si="141"/>
        <v>#N/A</v>
      </c>
      <c r="BB123" s="70" t="e">
        <f t="shared" si="191"/>
        <v>#N/A</v>
      </c>
      <c r="BC123" s="73" t="e">
        <f t="shared" si="192"/>
        <v>#N/A</v>
      </c>
      <c r="BD123" s="73" t="e">
        <f t="shared" si="193"/>
        <v>#N/A</v>
      </c>
      <c r="BE123" s="232" t="e">
        <f t="shared" ref="BE123" si="246">+AVERAGE(BC123:BC124)</f>
        <v>#N/A</v>
      </c>
      <c r="BF123" s="230" t="e">
        <f t="shared" ref="BF123" si="247">+IF(BE123&lt;50,"Débil",IF(BE123=100,"Fuerte","Moderado"))</f>
        <v>#N/A</v>
      </c>
      <c r="BG123" s="230" t="e">
        <f t="shared" ref="BG123" si="248">+IF(BF123="Fuerte",2,IF(BF123="Moderado",1,0))</f>
        <v>#N/A</v>
      </c>
      <c r="BH123" s="230" t="e">
        <f t="shared" ref="BH123" si="249">+J123-BG123</f>
        <v>#N/A</v>
      </c>
      <c r="BI123" s="230" t="e">
        <f>+VLOOKUP(BH123,nuevaProb,2,)</f>
        <v>#N/A</v>
      </c>
      <c r="BJ123" s="231" t="str">
        <f t="shared" ref="BJ123" si="250">+AE123</f>
        <v>Moderado</v>
      </c>
      <c r="BK123" s="231" t="str">
        <f t="shared" ref="BK123" si="251">+_xlfn.CONCAT(I123,BJ123)</f>
        <v>No MedidaModerado</v>
      </c>
      <c r="BL123" s="230" t="e">
        <f>+VLOOKUP(BK123,categoria,2,)</f>
        <v>#N/A</v>
      </c>
      <c r="BM123" s="229" t="e">
        <f>+VLOOKUP(BL123,Control,2,)</f>
        <v>#N/A</v>
      </c>
      <c r="BN123" s="65"/>
      <c r="BO123" s="65"/>
      <c r="BP123" s="65"/>
      <c r="BQ123" s="65"/>
      <c r="BR123" s="65"/>
      <c r="BS123" s="65"/>
      <c r="BT123" s="65"/>
      <c r="BU123" s="144"/>
    </row>
    <row r="124" spans="1:73" s="78" customFormat="1" ht="15" thickBot="1">
      <c r="A124" s="243"/>
      <c r="B124" s="204"/>
      <c r="C124" s="204"/>
      <c r="D124" s="247"/>
      <c r="E124" s="237"/>
      <c r="F124" s="237"/>
      <c r="G124" s="237"/>
      <c r="H124" s="237"/>
      <c r="I124" s="237"/>
      <c r="J124" s="237"/>
      <c r="K124" s="237"/>
      <c r="L124" s="237"/>
      <c r="M124" s="237"/>
      <c r="N124" s="237"/>
      <c r="O124" s="237"/>
      <c r="P124" s="237"/>
      <c r="Q124" s="237"/>
      <c r="R124" s="237"/>
      <c r="S124" s="237"/>
      <c r="T124" s="237"/>
      <c r="U124" s="237"/>
      <c r="V124" s="237"/>
      <c r="W124" s="237"/>
      <c r="X124" s="237"/>
      <c r="Y124" s="237"/>
      <c r="Z124" s="237"/>
      <c r="AA124" s="237"/>
      <c r="AB124" s="237"/>
      <c r="AC124" s="237"/>
      <c r="AD124" s="237"/>
      <c r="AE124" s="237"/>
      <c r="AF124" s="237"/>
      <c r="AG124" s="161" t="s">
        <v>85</v>
      </c>
      <c r="AH124" s="160"/>
      <c r="AI124" s="161"/>
      <c r="AJ124" s="162"/>
      <c r="AK124" s="162"/>
      <c r="AL124" s="162"/>
      <c r="AM124" s="162"/>
      <c r="AN124" s="162"/>
      <c r="AO124" s="162"/>
      <c r="AP124" s="162">
        <f t="shared" si="143"/>
        <v>0</v>
      </c>
      <c r="AQ124" s="162">
        <f t="shared" si="144"/>
        <v>0</v>
      </c>
      <c r="AR124" s="162">
        <f t="shared" si="145"/>
        <v>0</v>
      </c>
      <c r="AS124" s="162">
        <f t="shared" si="146"/>
        <v>0</v>
      </c>
      <c r="AT124" s="162">
        <f t="shared" si="147"/>
        <v>0</v>
      </c>
      <c r="AU124" s="162">
        <f t="shared" si="148"/>
        <v>0</v>
      </c>
      <c r="AV124" s="162">
        <f t="shared" si="149"/>
        <v>0</v>
      </c>
      <c r="AW124" s="163">
        <f t="shared" si="150"/>
        <v>0</v>
      </c>
      <c r="AX124" s="164" t="str">
        <f t="shared" si="140"/>
        <v>Débil</v>
      </c>
      <c r="AY124" s="165"/>
      <c r="AZ124" s="164" t="e">
        <f t="shared" si="190"/>
        <v>#N/A</v>
      </c>
      <c r="BA124" s="165" t="e">
        <f t="shared" si="141"/>
        <v>#N/A</v>
      </c>
      <c r="BB124" s="164" t="e">
        <f t="shared" si="191"/>
        <v>#N/A</v>
      </c>
      <c r="BC124" s="165" t="e">
        <f t="shared" si="192"/>
        <v>#N/A</v>
      </c>
      <c r="BD124" s="165" t="e">
        <f t="shared" si="193"/>
        <v>#N/A</v>
      </c>
      <c r="BE124" s="238"/>
      <c r="BF124" s="236"/>
      <c r="BG124" s="236"/>
      <c r="BH124" s="236"/>
      <c r="BI124" s="236"/>
      <c r="BJ124" s="237"/>
      <c r="BK124" s="237"/>
      <c r="BL124" s="236"/>
      <c r="BM124" s="235"/>
      <c r="BN124" s="159"/>
      <c r="BO124" s="159"/>
      <c r="BP124" s="159"/>
      <c r="BQ124" s="159"/>
      <c r="BR124" s="159"/>
      <c r="BS124" s="159"/>
      <c r="BT124" s="159"/>
      <c r="BU124" s="166"/>
    </row>
    <row r="125" spans="1:73" ht="15" customHeight="1"/>
    <row r="126" spans="1:73" ht="15" customHeight="1"/>
    <row r="127" spans="1:73" ht="15" customHeight="1"/>
    <row r="128" spans="1:73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</sheetData>
  <autoFilter ref="A8:BU8">
    <filterColumn colId="34" showButton="0"/>
    <filterColumn colId="41" showButton="0"/>
  </autoFilter>
  <mergeCells count="1502">
    <mergeCell ref="A1:F3"/>
    <mergeCell ref="G1:BP3"/>
    <mergeCell ref="BR1:BU1"/>
    <mergeCell ref="BR2:BU2"/>
    <mergeCell ref="BR3:BU3"/>
    <mergeCell ref="BR5:BR8"/>
    <mergeCell ref="BS5:BS8"/>
    <mergeCell ref="BE70:BE72"/>
    <mergeCell ref="BM65:BM69"/>
    <mergeCell ref="BL65:BL69"/>
    <mergeCell ref="BK65:BK69"/>
    <mergeCell ref="BJ65:BJ69"/>
    <mergeCell ref="BI65:BI69"/>
    <mergeCell ref="BH65:BH69"/>
    <mergeCell ref="BG65:BG69"/>
    <mergeCell ref="BF65:BF69"/>
    <mergeCell ref="BE65:BE69"/>
    <mergeCell ref="BM50:BM52"/>
    <mergeCell ref="BL50:BL52"/>
    <mergeCell ref="BK50:BK52"/>
    <mergeCell ref="BJ50:BJ52"/>
    <mergeCell ref="BI50:BI52"/>
    <mergeCell ref="BH50:BH52"/>
    <mergeCell ref="BG50:BG52"/>
    <mergeCell ref="BF50:BF52"/>
    <mergeCell ref="BE50:BE52"/>
    <mergeCell ref="BM70:BM72"/>
    <mergeCell ref="BL70:BL72"/>
    <mergeCell ref="BK70:BK72"/>
    <mergeCell ref="BJ70:BJ72"/>
    <mergeCell ref="BI70:BI72"/>
    <mergeCell ref="BH70:BH72"/>
    <mergeCell ref="BG70:BG72"/>
    <mergeCell ref="BF70:BF72"/>
    <mergeCell ref="BE63:BE64"/>
    <mergeCell ref="BF63:BF64"/>
    <mergeCell ref="BG63:BG64"/>
    <mergeCell ref="BM14:BM16"/>
    <mergeCell ref="BL14:BL16"/>
    <mergeCell ref="BJ14:BJ16"/>
    <mergeCell ref="BE21:BE26"/>
    <mergeCell ref="BF21:BF26"/>
    <mergeCell ref="BG21:BG26"/>
    <mergeCell ref="BI21:BI26"/>
    <mergeCell ref="BH14:BH16"/>
    <mergeCell ref="BH21:BH26"/>
    <mergeCell ref="BJ21:BJ26"/>
    <mergeCell ref="BM21:BM26"/>
    <mergeCell ref="BL21:BL26"/>
    <mergeCell ref="BK14:BK16"/>
    <mergeCell ref="BK21:BK26"/>
    <mergeCell ref="BH76:BH78"/>
    <mergeCell ref="BG76:BG78"/>
    <mergeCell ref="BF76:BF78"/>
    <mergeCell ref="BE76:BE78"/>
    <mergeCell ref="BM76:BM78"/>
    <mergeCell ref="BL76:BL78"/>
    <mergeCell ref="BK76:BK78"/>
    <mergeCell ref="BJ76:BJ78"/>
    <mergeCell ref="BI76:BI78"/>
    <mergeCell ref="BM73:BM75"/>
    <mergeCell ref="BL73:BL75"/>
    <mergeCell ref="BK73:BK75"/>
    <mergeCell ref="BJ73:BJ75"/>
    <mergeCell ref="BI73:BI75"/>
    <mergeCell ref="BH73:BH75"/>
    <mergeCell ref="BG73:BG75"/>
    <mergeCell ref="BF73:BF75"/>
    <mergeCell ref="BE73:BE75"/>
    <mergeCell ref="BJ63:BJ64"/>
    <mergeCell ref="BK63:BK64"/>
    <mergeCell ref="BL63:BL64"/>
    <mergeCell ref="BM63:BM64"/>
    <mergeCell ref="BE61:BE62"/>
    <mergeCell ref="BF61:BF62"/>
    <mergeCell ref="BG61:BG62"/>
    <mergeCell ref="BH61:BH62"/>
    <mergeCell ref="BI61:BI62"/>
    <mergeCell ref="BK61:BK62"/>
    <mergeCell ref="BL61:BL62"/>
    <mergeCell ref="BM61:BM62"/>
    <mergeCell ref="BM58:BM60"/>
    <mergeCell ref="BL58:BL60"/>
    <mergeCell ref="BK58:BK60"/>
    <mergeCell ref="BJ58:BJ60"/>
    <mergeCell ref="BI58:BI60"/>
    <mergeCell ref="BH58:BH60"/>
    <mergeCell ref="BG58:BG60"/>
    <mergeCell ref="BF58:BF60"/>
    <mergeCell ref="BE58:BE60"/>
    <mergeCell ref="BH63:BH64"/>
    <mergeCell ref="BI63:BI64"/>
    <mergeCell ref="BM37:BM39"/>
    <mergeCell ref="BL37:BL39"/>
    <mergeCell ref="BK37:BK39"/>
    <mergeCell ref="BJ37:BJ39"/>
    <mergeCell ref="BI37:BI39"/>
    <mergeCell ref="BH37:BH39"/>
    <mergeCell ref="BG37:BG39"/>
    <mergeCell ref="BF37:BF39"/>
    <mergeCell ref="BE53:BE54"/>
    <mergeCell ref="BF53:BF54"/>
    <mergeCell ref="BG53:BG54"/>
    <mergeCell ref="BH53:BH54"/>
    <mergeCell ref="BI53:BI54"/>
    <mergeCell ref="BJ53:BJ54"/>
    <mergeCell ref="BK53:BK54"/>
    <mergeCell ref="BL53:BL54"/>
    <mergeCell ref="BM53:BM54"/>
    <mergeCell ref="BE44:BE49"/>
    <mergeCell ref="BM44:BM49"/>
    <mergeCell ref="BL44:BL49"/>
    <mergeCell ref="BK44:BK49"/>
    <mergeCell ref="BJ44:BJ49"/>
    <mergeCell ref="BI44:BI49"/>
    <mergeCell ref="BH44:BH49"/>
    <mergeCell ref="BG44:BG49"/>
    <mergeCell ref="BF44:BF49"/>
    <mergeCell ref="AD107:AD108"/>
    <mergeCell ref="AE107:AE108"/>
    <mergeCell ref="AF107:AF108"/>
    <mergeCell ref="Z105:Z106"/>
    <mergeCell ref="BE33:BE34"/>
    <mergeCell ref="BF33:BF34"/>
    <mergeCell ref="BG33:BG34"/>
    <mergeCell ref="BH33:BH34"/>
    <mergeCell ref="BI33:BI34"/>
    <mergeCell ref="BJ33:BJ34"/>
    <mergeCell ref="BK33:BK34"/>
    <mergeCell ref="BL33:BL34"/>
    <mergeCell ref="BM33:BM34"/>
    <mergeCell ref="BE27:BE31"/>
    <mergeCell ref="BM27:BM31"/>
    <mergeCell ref="BL27:BL31"/>
    <mergeCell ref="BK27:BK31"/>
    <mergeCell ref="BJ27:BJ31"/>
    <mergeCell ref="BI27:BI31"/>
    <mergeCell ref="BH27:BH31"/>
    <mergeCell ref="BG27:BG31"/>
    <mergeCell ref="BF27:BF31"/>
    <mergeCell ref="BM40:BM43"/>
    <mergeCell ref="BL40:BL43"/>
    <mergeCell ref="BK40:BK43"/>
    <mergeCell ref="BJ40:BJ43"/>
    <mergeCell ref="BI40:BI43"/>
    <mergeCell ref="BH40:BH43"/>
    <mergeCell ref="BG40:BG43"/>
    <mergeCell ref="BF40:BF43"/>
    <mergeCell ref="BE40:BE43"/>
    <mergeCell ref="BE37:BE39"/>
    <mergeCell ref="M112:M114"/>
    <mergeCell ref="N112:N114"/>
    <mergeCell ref="O112:O114"/>
    <mergeCell ref="P112:P114"/>
    <mergeCell ref="BL17:BL18"/>
    <mergeCell ref="BM17:BM18"/>
    <mergeCell ref="BE19:BE20"/>
    <mergeCell ref="BF19:BF20"/>
    <mergeCell ref="BG19:BG20"/>
    <mergeCell ref="BH19:BH20"/>
    <mergeCell ref="BI19:BI20"/>
    <mergeCell ref="BK19:BK20"/>
    <mergeCell ref="BL19:BL20"/>
    <mergeCell ref="BM19:BM20"/>
    <mergeCell ref="Z112:Z114"/>
    <mergeCell ref="AA112:AA114"/>
    <mergeCell ref="AB112:AB114"/>
    <mergeCell ref="AC112:AC114"/>
    <mergeCell ref="AD112:AD114"/>
    <mergeCell ref="AE112:AE114"/>
    <mergeCell ref="AF112:AF114"/>
    <mergeCell ref="Z109:Z110"/>
    <mergeCell ref="AA109:AA110"/>
    <mergeCell ref="AB109:AB110"/>
    <mergeCell ref="AC109:AC110"/>
    <mergeCell ref="AD109:AD110"/>
    <mergeCell ref="AE109:AE110"/>
    <mergeCell ref="AF109:AF110"/>
    <mergeCell ref="Z107:Z108"/>
    <mergeCell ref="AA107:AA108"/>
    <mergeCell ref="AB107:AB108"/>
    <mergeCell ref="AC107:AC108"/>
    <mergeCell ref="X96:X99"/>
    <mergeCell ref="Y96:Y99"/>
    <mergeCell ref="Z96:Z99"/>
    <mergeCell ref="AA96:AA99"/>
    <mergeCell ref="AB96:AB99"/>
    <mergeCell ref="AC96:AC99"/>
    <mergeCell ref="AD96:AD99"/>
    <mergeCell ref="AE96:AE99"/>
    <mergeCell ref="AF96:AF99"/>
    <mergeCell ref="Y65:Y69"/>
    <mergeCell ref="Z65:Z69"/>
    <mergeCell ref="AA65:AA69"/>
    <mergeCell ref="AB65:AB69"/>
    <mergeCell ref="AC65:AC69"/>
    <mergeCell ref="AD65:AD69"/>
    <mergeCell ref="AE65:AE69"/>
    <mergeCell ref="AF65:AF69"/>
    <mergeCell ref="AA89:AA90"/>
    <mergeCell ref="AB89:AB90"/>
    <mergeCell ref="AC89:AC90"/>
    <mergeCell ref="AD89:AD90"/>
    <mergeCell ref="AE89:AE90"/>
    <mergeCell ref="AF89:AF90"/>
    <mergeCell ref="Z89:Z90"/>
    <mergeCell ref="AF94:AF95"/>
    <mergeCell ref="AF92:AF93"/>
    <mergeCell ref="Z84:Z85"/>
    <mergeCell ref="AA84:AA85"/>
    <mergeCell ref="AB84:AB85"/>
    <mergeCell ref="AC84:AC85"/>
    <mergeCell ref="AD84:AD85"/>
    <mergeCell ref="AE84:AE85"/>
    <mergeCell ref="H96:H99"/>
    <mergeCell ref="I96:I99"/>
    <mergeCell ref="J96:J99"/>
    <mergeCell ref="K96:K99"/>
    <mergeCell ref="L96:L99"/>
    <mergeCell ref="M96:M99"/>
    <mergeCell ref="N96:N99"/>
    <mergeCell ref="O96:O99"/>
    <mergeCell ref="P96:P99"/>
    <mergeCell ref="Q96:Q99"/>
    <mergeCell ref="R96:R99"/>
    <mergeCell ref="S96:S99"/>
    <mergeCell ref="T96:T99"/>
    <mergeCell ref="U96:U99"/>
    <mergeCell ref="V96:V99"/>
    <mergeCell ref="W96:W99"/>
    <mergeCell ref="Z123:Z124"/>
    <mergeCell ref="K123:K124"/>
    <mergeCell ref="L123:L124"/>
    <mergeCell ref="M123:M124"/>
    <mergeCell ref="N123:N124"/>
    <mergeCell ref="O123:O124"/>
    <mergeCell ref="P123:P124"/>
    <mergeCell ref="Q123:Q124"/>
    <mergeCell ref="R123:R124"/>
    <mergeCell ref="S123:S124"/>
    <mergeCell ref="T123:T124"/>
    <mergeCell ref="U123:U124"/>
    <mergeCell ref="V123:V124"/>
    <mergeCell ref="W123:W124"/>
    <mergeCell ref="X123:X124"/>
    <mergeCell ref="Y123:Y124"/>
    <mergeCell ref="AA123:AA124"/>
    <mergeCell ref="AB123:AB124"/>
    <mergeCell ref="AC123:AC124"/>
    <mergeCell ref="AD123:AD124"/>
    <mergeCell ref="AE123:AE124"/>
    <mergeCell ref="AF123:AF124"/>
    <mergeCell ref="H65:H69"/>
    <mergeCell ref="I65:I69"/>
    <mergeCell ref="J65:J69"/>
    <mergeCell ref="K65:K69"/>
    <mergeCell ref="L65:L69"/>
    <mergeCell ref="M65:M69"/>
    <mergeCell ref="N65:N69"/>
    <mergeCell ref="O65:O69"/>
    <mergeCell ref="P65:P69"/>
    <mergeCell ref="Q65:Q69"/>
    <mergeCell ref="R65:R69"/>
    <mergeCell ref="S65:S69"/>
    <mergeCell ref="T65:T69"/>
    <mergeCell ref="U65:U69"/>
    <mergeCell ref="V65:V69"/>
    <mergeCell ref="W65:W69"/>
    <mergeCell ref="X65:X69"/>
    <mergeCell ref="Z121:Z122"/>
    <mergeCell ref="AA121:AA122"/>
    <mergeCell ref="AB121:AB122"/>
    <mergeCell ref="AC121:AC122"/>
    <mergeCell ref="AD121:AD122"/>
    <mergeCell ref="AE121:AE122"/>
    <mergeCell ref="AF121:AF122"/>
    <mergeCell ref="H123:H124"/>
    <mergeCell ref="I123:I124"/>
    <mergeCell ref="Y109:Y110"/>
    <mergeCell ref="H121:H122"/>
    <mergeCell ref="I121:I122"/>
    <mergeCell ref="K121:K122"/>
    <mergeCell ref="L121:L122"/>
    <mergeCell ref="M121:M122"/>
    <mergeCell ref="N121:N122"/>
    <mergeCell ref="O121:O122"/>
    <mergeCell ref="P121:P122"/>
    <mergeCell ref="Q121:Q122"/>
    <mergeCell ref="R121:R122"/>
    <mergeCell ref="S121:S122"/>
    <mergeCell ref="T121:T122"/>
    <mergeCell ref="U121:U122"/>
    <mergeCell ref="V121:V122"/>
    <mergeCell ref="W121:W122"/>
    <mergeCell ref="X121:X122"/>
    <mergeCell ref="Y121:Y122"/>
    <mergeCell ref="Q112:Q114"/>
    <mergeCell ref="R112:R114"/>
    <mergeCell ref="S112:S114"/>
    <mergeCell ref="T112:T114"/>
    <mergeCell ref="U112:U114"/>
    <mergeCell ref="V112:V114"/>
    <mergeCell ref="W112:W114"/>
    <mergeCell ref="X112:X114"/>
    <mergeCell ref="Y112:Y114"/>
    <mergeCell ref="H112:H114"/>
    <mergeCell ref="I112:I114"/>
    <mergeCell ref="J112:J114"/>
    <mergeCell ref="K112:K114"/>
    <mergeCell ref="L112:L114"/>
    <mergeCell ref="I107:I108"/>
    <mergeCell ref="K107:K108"/>
    <mergeCell ref="L107:L108"/>
    <mergeCell ref="M107:M108"/>
    <mergeCell ref="N107:N108"/>
    <mergeCell ref="O107:O108"/>
    <mergeCell ref="P107:P108"/>
    <mergeCell ref="Q107:Q108"/>
    <mergeCell ref="R107:R108"/>
    <mergeCell ref="S107:S108"/>
    <mergeCell ref="T107:T108"/>
    <mergeCell ref="U107:U108"/>
    <mergeCell ref="V107:V108"/>
    <mergeCell ref="W107:W108"/>
    <mergeCell ref="X107:X108"/>
    <mergeCell ref="Y107:Y108"/>
    <mergeCell ref="H109:H110"/>
    <mergeCell ref="I109:I110"/>
    <mergeCell ref="K109:K110"/>
    <mergeCell ref="L109:L110"/>
    <mergeCell ref="M109:M110"/>
    <mergeCell ref="N109:N110"/>
    <mergeCell ref="O109:O110"/>
    <mergeCell ref="P109:P110"/>
    <mergeCell ref="Q109:Q110"/>
    <mergeCell ref="R109:R110"/>
    <mergeCell ref="S109:S110"/>
    <mergeCell ref="T109:T110"/>
    <mergeCell ref="U109:U110"/>
    <mergeCell ref="V109:V110"/>
    <mergeCell ref="W109:W110"/>
    <mergeCell ref="X109:X110"/>
    <mergeCell ref="AE103:AE104"/>
    <mergeCell ref="AF103:AF104"/>
    <mergeCell ref="H105:H106"/>
    <mergeCell ref="I105:I106"/>
    <mergeCell ref="K105:K106"/>
    <mergeCell ref="L105:L106"/>
    <mergeCell ref="M105:M106"/>
    <mergeCell ref="N105:N106"/>
    <mergeCell ref="O105:O106"/>
    <mergeCell ref="P105:P106"/>
    <mergeCell ref="Q105:Q106"/>
    <mergeCell ref="R105:R106"/>
    <mergeCell ref="S105:S106"/>
    <mergeCell ref="T105:T106"/>
    <mergeCell ref="U105:U106"/>
    <mergeCell ref="V105:V106"/>
    <mergeCell ref="W105:W106"/>
    <mergeCell ref="X105:X106"/>
    <mergeCell ref="Y105:Y106"/>
    <mergeCell ref="AA105:AA106"/>
    <mergeCell ref="AB105:AB106"/>
    <mergeCell ref="AC105:AC106"/>
    <mergeCell ref="AD105:AD106"/>
    <mergeCell ref="AE105:AE106"/>
    <mergeCell ref="AF105:AF106"/>
    <mergeCell ref="AE100:AE101"/>
    <mergeCell ref="AF100:AF101"/>
    <mergeCell ref="H103:H104"/>
    <mergeCell ref="I103:I104"/>
    <mergeCell ref="K103:K104"/>
    <mergeCell ref="L103:L104"/>
    <mergeCell ref="M103:M104"/>
    <mergeCell ref="N103:N104"/>
    <mergeCell ref="O103:O104"/>
    <mergeCell ref="P103:P104"/>
    <mergeCell ref="Q103:Q104"/>
    <mergeCell ref="R103:R104"/>
    <mergeCell ref="S103:S104"/>
    <mergeCell ref="T103:T104"/>
    <mergeCell ref="U103:U104"/>
    <mergeCell ref="V103:V104"/>
    <mergeCell ref="W103:W104"/>
    <mergeCell ref="X103:X104"/>
    <mergeCell ref="Y103:Y104"/>
    <mergeCell ref="H100:H101"/>
    <mergeCell ref="I100:I101"/>
    <mergeCell ref="J100:J101"/>
    <mergeCell ref="K100:K101"/>
    <mergeCell ref="L100:L101"/>
    <mergeCell ref="M100:M101"/>
    <mergeCell ref="N100:N101"/>
    <mergeCell ref="O100:O101"/>
    <mergeCell ref="Z103:Z104"/>
    <mergeCell ref="AA103:AA104"/>
    <mergeCell ref="AB103:AB104"/>
    <mergeCell ref="AC103:AC104"/>
    <mergeCell ref="AD103:AD104"/>
    <mergeCell ref="AE94:AE95"/>
    <mergeCell ref="Y92:Y93"/>
    <mergeCell ref="Z92:Z93"/>
    <mergeCell ref="AA92:AA93"/>
    <mergeCell ref="AB92:AB93"/>
    <mergeCell ref="AC92:AC93"/>
    <mergeCell ref="AD92:AD93"/>
    <mergeCell ref="AE92:AE93"/>
    <mergeCell ref="H94:H95"/>
    <mergeCell ref="I94:I95"/>
    <mergeCell ref="J94:J95"/>
    <mergeCell ref="K94:K95"/>
    <mergeCell ref="L94:L95"/>
    <mergeCell ref="M94:M95"/>
    <mergeCell ref="N94:N95"/>
    <mergeCell ref="O94:O95"/>
    <mergeCell ref="P100:P101"/>
    <mergeCell ref="Q100:Q101"/>
    <mergeCell ref="R100:R101"/>
    <mergeCell ref="S100:S101"/>
    <mergeCell ref="T100:T101"/>
    <mergeCell ref="U100:U101"/>
    <mergeCell ref="V100:V101"/>
    <mergeCell ref="W100:W101"/>
    <mergeCell ref="X100:X101"/>
    <mergeCell ref="Y100:Y101"/>
    <mergeCell ref="P94:P95"/>
    <mergeCell ref="Q94:Q95"/>
    <mergeCell ref="R94:R95"/>
    <mergeCell ref="S94:S95"/>
    <mergeCell ref="T94:T95"/>
    <mergeCell ref="U94:U95"/>
    <mergeCell ref="H84:H85"/>
    <mergeCell ref="I84:I85"/>
    <mergeCell ref="J84:J85"/>
    <mergeCell ref="K84:K85"/>
    <mergeCell ref="L84:L85"/>
    <mergeCell ref="H89:H90"/>
    <mergeCell ref="I89:I90"/>
    <mergeCell ref="K89:K90"/>
    <mergeCell ref="L89:L90"/>
    <mergeCell ref="M89:M90"/>
    <mergeCell ref="N89:N90"/>
    <mergeCell ref="O89:O90"/>
    <mergeCell ref="P89:P90"/>
    <mergeCell ref="Q89:Q90"/>
    <mergeCell ref="X94:X95"/>
    <mergeCell ref="Y94:Y95"/>
    <mergeCell ref="Z94:Z95"/>
    <mergeCell ref="R89:R90"/>
    <mergeCell ref="S89:S90"/>
    <mergeCell ref="T89:T90"/>
    <mergeCell ref="U89:U90"/>
    <mergeCell ref="V89:V90"/>
    <mergeCell ref="W89:W90"/>
    <mergeCell ref="X89:X90"/>
    <mergeCell ref="Y89:Y90"/>
    <mergeCell ref="V94:V95"/>
    <mergeCell ref="W94:W95"/>
    <mergeCell ref="AE82:AE83"/>
    <mergeCell ref="AF82:AF83"/>
    <mergeCell ref="Y80:Y81"/>
    <mergeCell ref="Z80:Z81"/>
    <mergeCell ref="AA80:AA81"/>
    <mergeCell ref="AB80:AB81"/>
    <mergeCell ref="AC80:AC81"/>
    <mergeCell ref="AD80:AD81"/>
    <mergeCell ref="AE80:AE81"/>
    <mergeCell ref="AF80:AF81"/>
    <mergeCell ref="AF84:AF85"/>
    <mergeCell ref="H92:H93"/>
    <mergeCell ref="I92:I93"/>
    <mergeCell ref="J92:J93"/>
    <mergeCell ref="K92:K93"/>
    <mergeCell ref="L92:L93"/>
    <mergeCell ref="M92:M93"/>
    <mergeCell ref="N92:N93"/>
    <mergeCell ref="O92:O93"/>
    <mergeCell ref="P92:P93"/>
    <mergeCell ref="Q92:Q93"/>
    <mergeCell ref="R92:R93"/>
    <mergeCell ref="S92:S93"/>
    <mergeCell ref="T92:T93"/>
    <mergeCell ref="U92:U93"/>
    <mergeCell ref="V92:V93"/>
    <mergeCell ref="W92:W93"/>
    <mergeCell ref="X92:X93"/>
    <mergeCell ref="Q84:Q85"/>
    <mergeCell ref="R84:R85"/>
    <mergeCell ref="S84:S85"/>
    <mergeCell ref="T84:T85"/>
    <mergeCell ref="N70:N72"/>
    <mergeCell ref="O70:O72"/>
    <mergeCell ref="P70:P72"/>
    <mergeCell ref="X73:X75"/>
    <mergeCell ref="Y73:Y75"/>
    <mergeCell ref="Z73:Z75"/>
    <mergeCell ref="M84:M85"/>
    <mergeCell ref="N84:N85"/>
    <mergeCell ref="O84:O85"/>
    <mergeCell ref="P84:P85"/>
    <mergeCell ref="X82:X83"/>
    <mergeCell ref="Y82:Y83"/>
    <mergeCell ref="Z82:Z83"/>
    <mergeCell ref="AA82:AA83"/>
    <mergeCell ref="AB82:AB83"/>
    <mergeCell ref="AC82:AC83"/>
    <mergeCell ref="AD82:AD83"/>
    <mergeCell ref="U84:U85"/>
    <mergeCell ref="V84:V85"/>
    <mergeCell ref="W84:W85"/>
    <mergeCell ref="X84:X85"/>
    <mergeCell ref="Y84:Y85"/>
    <mergeCell ref="AF70:AF72"/>
    <mergeCell ref="Q70:Q72"/>
    <mergeCell ref="R70:R72"/>
    <mergeCell ref="S70:S72"/>
    <mergeCell ref="T70:T72"/>
    <mergeCell ref="U70:U72"/>
    <mergeCell ref="V70:V72"/>
    <mergeCell ref="W70:W72"/>
    <mergeCell ref="X70:X72"/>
    <mergeCell ref="H82:H83"/>
    <mergeCell ref="I82:I83"/>
    <mergeCell ref="J82:J83"/>
    <mergeCell ref="K82:K83"/>
    <mergeCell ref="L82:L83"/>
    <mergeCell ref="M82:M83"/>
    <mergeCell ref="N82:N83"/>
    <mergeCell ref="O82:O83"/>
    <mergeCell ref="P82:P83"/>
    <mergeCell ref="Q82:Q83"/>
    <mergeCell ref="R82:R83"/>
    <mergeCell ref="S82:S83"/>
    <mergeCell ref="T82:T83"/>
    <mergeCell ref="U82:U83"/>
    <mergeCell ref="V82:V83"/>
    <mergeCell ref="W82:W83"/>
    <mergeCell ref="Y70:Y72"/>
    <mergeCell ref="H70:H72"/>
    <mergeCell ref="I70:I72"/>
    <mergeCell ref="J70:J72"/>
    <mergeCell ref="K70:K72"/>
    <mergeCell ref="L70:L72"/>
    <mergeCell ref="M70:M72"/>
    <mergeCell ref="H80:H81"/>
    <mergeCell ref="I80:I81"/>
    <mergeCell ref="J80:J81"/>
    <mergeCell ref="K80:K81"/>
    <mergeCell ref="L80:L81"/>
    <mergeCell ref="M80:M81"/>
    <mergeCell ref="N80:N81"/>
    <mergeCell ref="O80:O81"/>
    <mergeCell ref="P80:P81"/>
    <mergeCell ref="Q80:Q81"/>
    <mergeCell ref="R80:R81"/>
    <mergeCell ref="S80:S81"/>
    <mergeCell ref="T80:T81"/>
    <mergeCell ref="U80:U81"/>
    <mergeCell ref="V80:V81"/>
    <mergeCell ref="W80:W81"/>
    <mergeCell ref="X80:X81"/>
    <mergeCell ref="AE61:AE62"/>
    <mergeCell ref="AF61:AF62"/>
    <mergeCell ref="H63:H64"/>
    <mergeCell ref="I63:I64"/>
    <mergeCell ref="K63:K64"/>
    <mergeCell ref="L63:L64"/>
    <mergeCell ref="M63:M64"/>
    <mergeCell ref="N63:N64"/>
    <mergeCell ref="O63:O64"/>
    <mergeCell ref="P63:P64"/>
    <mergeCell ref="Q63:Q64"/>
    <mergeCell ref="R63:R64"/>
    <mergeCell ref="S63:S64"/>
    <mergeCell ref="T63:T64"/>
    <mergeCell ref="U63:U64"/>
    <mergeCell ref="V63:V64"/>
    <mergeCell ref="W63:W64"/>
    <mergeCell ref="X63:X64"/>
    <mergeCell ref="Y63:Y64"/>
    <mergeCell ref="AA63:AA64"/>
    <mergeCell ref="AB63:AB64"/>
    <mergeCell ref="AC63:AC64"/>
    <mergeCell ref="AD63:AD64"/>
    <mergeCell ref="AE63:AE64"/>
    <mergeCell ref="AF63:AF64"/>
    <mergeCell ref="Z63:Z64"/>
    <mergeCell ref="AE116:AE118"/>
    <mergeCell ref="AF116:AF118"/>
    <mergeCell ref="H61:H62"/>
    <mergeCell ref="I61:I62"/>
    <mergeCell ref="K61:K62"/>
    <mergeCell ref="L61:L62"/>
    <mergeCell ref="M61:M62"/>
    <mergeCell ref="N61:N62"/>
    <mergeCell ref="O61:O62"/>
    <mergeCell ref="P61:P62"/>
    <mergeCell ref="Q61:Q62"/>
    <mergeCell ref="R61:R62"/>
    <mergeCell ref="S61:S62"/>
    <mergeCell ref="T61:T62"/>
    <mergeCell ref="U61:U62"/>
    <mergeCell ref="V61:V62"/>
    <mergeCell ref="W61:W62"/>
    <mergeCell ref="X61:X62"/>
    <mergeCell ref="Y61:Y62"/>
    <mergeCell ref="Q116:Q118"/>
    <mergeCell ref="R116:R118"/>
    <mergeCell ref="S116:S118"/>
    <mergeCell ref="T116:T118"/>
    <mergeCell ref="U116:U118"/>
    <mergeCell ref="V116:V118"/>
    <mergeCell ref="W116:W118"/>
    <mergeCell ref="X116:X118"/>
    <mergeCell ref="Z61:Z62"/>
    <mergeCell ref="AA61:AA62"/>
    <mergeCell ref="AB61:AB62"/>
    <mergeCell ref="AC61:AC62"/>
    <mergeCell ref="AD61:AD62"/>
    <mergeCell ref="Y116:Y118"/>
    <mergeCell ref="H116:H118"/>
    <mergeCell ref="I116:I118"/>
    <mergeCell ref="J116:J118"/>
    <mergeCell ref="K116:K118"/>
    <mergeCell ref="L116:L118"/>
    <mergeCell ref="M116:M118"/>
    <mergeCell ref="N116:N118"/>
    <mergeCell ref="O116:O118"/>
    <mergeCell ref="P116:P118"/>
    <mergeCell ref="X86:X88"/>
    <mergeCell ref="Y86:Y88"/>
    <mergeCell ref="Z86:Z88"/>
    <mergeCell ref="AA86:AA88"/>
    <mergeCell ref="AB86:AB88"/>
    <mergeCell ref="AC86:AC88"/>
    <mergeCell ref="AD86:AD88"/>
    <mergeCell ref="Z116:Z118"/>
    <mergeCell ref="AA116:AA118"/>
    <mergeCell ref="AB116:AB118"/>
    <mergeCell ref="AC116:AC118"/>
    <mergeCell ref="AD116:AD118"/>
    <mergeCell ref="AA94:AA95"/>
    <mergeCell ref="AB94:AB95"/>
    <mergeCell ref="AC94:AC95"/>
    <mergeCell ref="AD94:AD95"/>
    <mergeCell ref="Z100:Z101"/>
    <mergeCell ref="AA100:AA101"/>
    <mergeCell ref="AB100:AB101"/>
    <mergeCell ref="AC100:AC101"/>
    <mergeCell ref="AD100:AD101"/>
    <mergeCell ref="H107:H108"/>
    <mergeCell ref="AE86:AE88"/>
    <mergeCell ref="AF86:AF88"/>
    <mergeCell ref="Y58:Y60"/>
    <mergeCell ref="Z58:Z60"/>
    <mergeCell ref="AA58:AA60"/>
    <mergeCell ref="AB58:AB60"/>
    <mergeCell ref="AC58:AC60"/>
    <mergeCell ref="AD58:AD60"/>
    <mergeCell ref="AE58:AE60"/>
    <mergeCell ref="AF58:AF60"/>
    <mergeCell ref="H86:H88"/>
    <mergeCell ref="I86:I88"/>
    <mergeCell ref="J86:J88"/>
    <mergeCell ref="K86:K88"/>
    <mergeCell ref="L86:L88"/>
    <mergeCell ref="M86:M88"/>
    <mergeCell ref="N86:N88"/>
    <mergeCell ref="O86:O88"/>
    <mergeCell ref="P86:P88"/>
    <mergeCell ref="Q86:Q88"/>
    <mergeCell ref="R86:R88"/>
    <mergeCell ref="S86:S88"/>
    <mergeCell ref="T86:T88"/>
    <mergeCell ref="U86:U88"/>
    <mergeCell ref="V86:V88"/>
    <mergeCell ref="W86:W88"/>
    <mergeCell ref="Z70:Z72"/>
    <mergeCell ref="AA70:AA72"/>
    <mergeCell ref="AB70:AB72"/>
    <mergeCell ref="AC70:AC72"/>
    <mergeCell ref="AD70:AD72"/>
    <mergeCell ref="AE70:AE72"/>
    <mergeCell ref="H58:H60"/>
    <mergeCell ref="I58:I60"/>
    <mergeCell ref="J58:J60"/>
    <mergeCell ref="K58:K60"/>
    <mergeCell ref="L58:L60"/>
    <mergeCell ref="M58:M60"/>
    <mergeCell ref="N58:N60"/>
    <mergeCell ref="O58:O60"/>
    <mergeCell ref="P58:P60"/>
    <mergeCell ref="Q58:Q60"/>
    <mergeCell ref="R58:R60"/>
    <mergeCell ref="S58:S60"/>
    <mergeCell ref="T58:T60"/>
    <mergeCell ref="U58:U60"/>
    <mergeCell ref="V58:V60"/>
    <mergeCell ref="W58:W60"/>
    <mergeCell ref="X58:X60"/>
    <mergeCell ref="AF76:AF78"/>
    <mergeCell ref="H73:H75"/>
    <mergeCell ref="I73:I75"/>
    <mergeCell ref="J73:J75"/>
    <mergeCell ref="K73:K75"/>
    <mergeCell ref="L73:L75"/>
    <mergeCell ref="M73:M75"/>
    <mergeCell ref="N73:N75"/>
    <mergeCell ref="O73:O75"/>
    <mergeCell ref="P73:P75"/>
    <mergeCell ref="Q73:Q75"/>
    <mergeCell ref="R73:R75"/>
    <mergeCell ref="S73:S75"/>
    <mergeCell ref="T73:T75"/>
    <mergeCell ref="U73:U75"/>
    <mergeCell ref="V73:V75"/>
    <mergeCell ref="W73:W75"/>
    <mergeCell ref="AE53:AE54"/>
    <mergeCell ref="AF53:AF54"/>
    <mergeCell ref="H76:H78"/>
    <mergeCell ref="I76:I78"/>
    <mergeCell ref="J76:J78"/>
    <mergeCell ref="K76:K78"/>
    <mergeCell ref="L76:L78"/>
    <mergeCell ref="M76:M78"/>
    <mergeCell ref="N76:N78"/>
    <mergeCell ref="O76:O78"/>
    <mergeCell ref="P76:P78"/>
    <mergeCell ref="Q76:Q78"/>
    <mergeCell ref="R76:R78"/>
    <mergeCell ref="S76:S78"/>
    <mergeCell ref="T76:T78"/>
    <mergeCell ref="U76:U78"/>
    <mergeCell ref="V76:V78"/>
    <mergeCell ref="W76:W78"/>
    <mergeCell ref="X76:X78"/>
    <mergeCell ref="AA73:AA75"/>
    <mergeCell ref="AB73:AB75"/>
    <mergeCell ref="AC73:AC75"/>
    <mergeCell ref="AD73:AD75"/>
    <mergeCell ref="AE73:AE75"/>
    <mergeCell ref="AF73:AF75"/>
    <mergeCell ref="Y76:Y78"/>
    <mergeCell ref="Z76:Z78"/>
    <mergeCell ref="AA76:AA78"/>
    <mergeCell ref="AB76:AB78"/>
    <mergeCell ref="AC76:AC78"/>
    <mergeCell ref="AD76:AD78"/>
    <mergeCell ref="AE76:AE78"/>
    <mergeCell ref="AE50:AE52"/>
    <mergeCell ref="AF50:AF52"/>
    <mergeCell ref="H53:H54"/>
    <mergeCell ref="I53:I54"/>
    <mergeCell ref="K53:K54"/>
    <mergeCell ref="L53:L54"/>
    <mergeCell ref="M53:M54"/>
    <mergeCell ref="N53:N54"/>
    <mergeCell ref="O53:O54"/>
    <mergeCell ref="P53:P54"/>
    <mergeCell ref="Q53:Q54"/>
    <mergeCell ref="R53:R54"/>
    <mergeCell ref="S53:S54"/>
    <mergeCell ref="T53:T54"/>
    <mergeCell ref="U53:U54"/>
    <mergeCell ref="V53:V54"/>
    <mergeCell ref="W53:W54"/>
    <mergeCell ref="X53:X54"/>
    <mergeCell ref="Y53:Y54"/>
    <mergeCell ref="Q50:Q52"/>
    <mergeCell ref="R50:R52"/>
    <mergeCell ref="S50:S52"/>
    <mergeCell ref="T50:T52"/>
    <mergeCell ref="U50:U52"/>
    <mergeCell ref="V50:V52"/>
    <mergeCell ref="W50:W52"/>
    <mergeCell ref="X50:X52"/>
    <mergeCell ref="Z53:Z54"/>
    <mergeCell ref="AA53:AA54"/>
    <mergeCell ref="AB53:AB54"/>
    <mergeCell ref="AC53:AC54"/>
    <mergeCell ref="AD53:AD54"/>
    <mergeCell ref="Y50:Y52"/>
    <mergeCell ref="H50:H52"/>
    <mergeCell ref="I50:I52"/>
    <mergeCell ref="J50:J52"/>
    <mergeCell ref="K50:K52"/>
    <mergeCell ref="L50:L52"/>
    <mergeCell ref="M50:M52"/>
    <mergeCell ref="N50:N52"/>
    <mergeCell ref="O50:O52"/>
    <mergeCell ref="P50:P52"/>
    <mergeCell ref="X44:X49"/>
    <mergeCell ref="Y44:Y49"/>
    <mergeCell ref="Z44:Z49"/>
    <mergeCell ref="AA44:AA49"/>
    <mergeCell ref="AB44:AB49"/>
    <mergeCell ref="AC44:AC49"/>
    <mergeCell ref="AD44:AD49"/>
    <mergeCell ref="Z50:Z52"/>
    <mergeCell ref="AA50:AA52"/>
    <mergeCell ref="AB50:AB52"/>
    <mergeCell ref="AC50:AC52"/>
    <mergeCell ref="AD50:AD52"/>
    <mergeCell ref="AE44:AE49"/>
    <mergeCell ref="AF44:AF49"/>
    <mergeCell ref="Y40:Y43"/>
    <mergeCell ref="Z40:Z43"/>
    <mergeCell ref="AA40:AA43"/>
    <mergeCell ref="AB40:AB43"/>
    <mergeCell ref="AC40:AC43"/>
    <mergeCell ref="AD40:AD43"/>
    <mergeCell ref="AE40:AE43"/>
    <mergeCell ref="AF40:AF43"/>
    <mergeCell ref="H44:H49"/>
    <mergeCell ref="I44:I49"/>
    <mergeCell ref="J44:J49"/>
    <mergeCell ref="K44:K49"/>
    <mergeCell ref="L44:L49"/>
    <mergeCell ref="M44:M49"/>
    <mergeCell ref="N44:N49"/>
    <mergeCell ref="O44:O49"/>
    <mergeCell ref="P44:P49"/>
    <mergeCell ref="Q44:Q49"/>
    <mergeCell ref="R44:R49"/>
    <mergeCell ref="S44:S49"/>
    <mergeCell ref="T44:T49"/>
    <mergeCell ref="U44:U49"/>
    <mergeCell ref="V44:V49"/>
    <mergeCell ref="W44:W49"/>
    <mergeCell ref="AD37:AD39"/>
    <mergeCell ref="AE37:AE39"/>
    <mergeCell ref="AF37:AF39"/>
    <mergeCell ref="H40:H43"/>
    <mergeCell ref="I40:I43"/>
    <mergeCell ref="J40:J43"/>
    <mergeCell ref="K40:K43"/>
    <mergeCell ref="L40:L43"/>
    <mergeCell ref="M40:M43"/>
    <mergeCell ref="N40:N43"/>
    <mergeCell ref="O40:O43"/>
    <mergeCell ref="P40:P43"/>
    <mergeCell ref="Q40:Q43"/>
    <mergeCell ref="R40:R43"/>
    <mergeCell ref="S40:S43"/>
    <mergeCell ref="T40:T43"/>
    <mergeCell ref="U40:U43"/>
    <mergeCell ref="V40:V43"/>
    <mergeCell ref="W40:W43"/>
    <mergeCell ref="X40:X43"/>
    <mergeCell ref="AE33:AE34"/>
    <mergeCell ref="AF33:AF34"/>
    <mergeCell ref="H37:H39"/>
    <mergeCell ref="I37:I39"/>
    <mergeCell ref="J37:J39"/>
    <mergeCell ref="K37:K39"/>
    <mergeCell ref="L37:L39"/>
    <mergeCell ref="M37:M39"/>
    <mergeCell ref="N37:N39"/>
    <mergeCell ref="O37:O39"/>
    <mergeCell ref="P37:P39"/>
    <mergeCell ref="Q37:Q39"/>
    <mergeCell ref="R37:R39"/>
    <mergeCell ref="S37:S39"/>
    <mergeCell ref="T37:T39"/>
    <mergeCell ref="U37:U39"/>
    <mergeCell ref="V37:V39"/>
    <mergeCell ref="W37:W39"/>
    <mergeCell ref="X37:X39"/>
    <mergeCell ref="Y37:Y39"/>
    <mergeCell ref="R33:R34"/>
    <mergeCell ref="S33:S34"/>
    <mergeCell ref="T33:T34"/>
    <mergeCell ref="U33:U34"/>
    <mergeCell ref="V33:V34"/>
    <mergeCell ref="W33:W34"/>
    <mergeCell ref="X33:X34"/>
    <mergeCell ref="Y33:Y34"/>
    <mergeCell ref="Z37:Z39"/>
    <mergeCell ref="AA37:AA39"/>
    <mergeCell ref="AB37:AB39"/>
    <mergeCell ref="AC37:AC39"/>
    <mergeCell ref="H33:H34"/>
    <mergeCell ref="I33:I34"/>
    <mergeCell ref="K33:K34"/>
    <mergeCell ref="L33:L34"/>
    <mergeCell ref="M33:M34"/>
    <mergeCell ref="N33:N34"/>
    <mergeCell ref="O33:O34"/>
    <mergeCell ref="P33:P34"/>
    <mergeCell ref="Q33:Q34"/>
    <mergeCell ref="X27:X31"/>
    <mergeCell ref="Y27:Y31"/>
    <mergeCell ref="Z27:Z31"/>
    <mergeCell ref="AA27:AA31"/>
    <mergeCell ref="AB27:AB31"/>
    <mergeCell ref="AC27:AC31"/>
    <mergeCell ref="AD27:AD31"/>
    <mergeCell ref="J33:J34"/>
    <mergeCell ref="AA33:AA34"/>
    <mergeCell ref="AB33:AB34"/>
    <mergeCell ref="AC33:AC34"/>
    <mergeCell ref="AD33:AD34"/>
    <mergeCell ref="H27:H31"/>
    <mergeCell ref="I27:I31"/>
    <mergeCell ref="J27:J31"/>
    <mergeCell ref="K27:K31"/>
    <mergeCell ref="L27:L31"/>
    <mergeCell ref="M27:M31"/>
    <mergeCell ref="N27:N31"/>
    <mergeCell ref="O27:O31"/>
    <mergeCell ref="P27:P31"/>
    <mergeCell ref="Q27:Q31"/>
    <mergeCell ref="R27:R31"/>
    <mergeCell ref="S27:S31"/>
    <mergeCell ref="T27:T31"/>
    <mergeCell ref="U27:U31"/>
    <mergeCell ref="V27:V31"/>
    <mergeCell ref="W27:W31"/>
    <mergeCell ref="J21:J26"/>
    <mergeCell ref="I21:I26"/>
    <mergeCell ref="H21:H26"/>
    <mergeCell ref="O21:O26"/>
    <mergeCell ref="N21:N26"/>
    <mergeCell ref="S17:S18"/>
    <mergeCell ref="T17:T18"/>
    <mergeCell ref="U17:U18"/>
    <mergeCell ref="V17:V18"/>
    <mergeCell ref="W17:W18"/>
    <mergeCell ref="X17:X18"/>
    <mergeCell ref="Y17:Y18"/>
    <mergeCell ref="H17:H18"/>
    <mergeCell ref="AB21:AB26"/>
    <mergeCell ref="AC21:AC26"/>
    <mergeCell ref="K21:K26"/>
    <mergeCell ref="P21:P26"/>
    <mergeCell ref="U21:U26"/>
    <mergeCell ref="T21:T26"/>
    <mergeCell ref="S21:S26"/>
    <mergeCell ref="R21:R26"/>
    <mergeCell ref="Q21:Q26"/>
    <mergeCell ref="Z21:Z26"/>
    <mergeCell ref="Y21:Y26"/>
    <mergeCell ref="AA19:AA20"/>
    <mergeCell ref="AB19:AB20"/>
    <mergeCell ref="AC19:AC20"/>
    <mergeCell ref="X21:X26"/>
    <mergeCell ref="W21:W26"/>
    <mergeCell ref="V21:V26"/>
    <mergeCell ref="L21:L26"/>
    <mergeCell ref="M21:M26"/>
    <mergeCell ref="AA21:AA26"/>
    <mergeCell ref="K14:K16"/>
    <mergeCell ref="J14:J16"/>
    <mergeCell ref="I14:I16"/>
    <mergeCell ref="W14:W16"/>
    <mergeCell ref="V14:V16"/>
    <mergeCell ref="U14:U16"/>
    <mergeCell ref="AA17:AA18"/>
    <mergeCell ref="S14:S16"/>
    <mergeCell ref="AB17:AB18"/>
    <mergeCell ref="AC17:AC18"/>
    <mergeCell ref="AD17:AD18"/>
    <mergeCell ref="AE17:AE18"/>
    <mergeCell ref="AF17:AF18"/>
    <mergeCell ref="H19:H20"/>
    <mergeCell ref="I19:I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9:W20"/>
    <mergeCell ref="X19:X20"/>
    <mergeCell ref="Y19:Y20"/>
    <mergeCell ref="Z19:Z20"/>
    <mergeCell ref="R17:R18"/>
    <mergeCell ref="U9:U10"/>
    <mergeCell ref="T9:T10"/>
    <mergeCell ref="S9:S10"/>
    <mergeCell ref="AD9:AD10"/>
    <mergeCell ref="AF9:AF10"/>
    <mergeCell ref="BB6:BF7"/>
    <mergeCell ref="Z17:Z18"/>
    <mergeCell ref="BG6:BL7"/>
    <mergeCell ref="I17:I18"/>
    <mergeCell ref="K17:K18"/>
    <mergeCell ref="L17:L18"/>
    <mergeCell ref="M17:M18"/>
    <mergeCell ref="N17:N18"/>
    <mergeCell ref="O17:O18"/>
    <mergeCell ref="P17:P18"/>
    <mergeCell ref="Q17:Q18"/>
    <mergeCell ref="H14:H16"/>
    <mergeCell ref="AF14:AF16"/>
    <mergeCell ref="AE14:AE16"/>
    <mergeCell ref="AD14:AD16"/>
    <mergeCell ref="AC14:AC16"/>
    <mergeCell ref="AB14:AB16"/>
    <mergeCell ref="AA14:AA16"/>
    <mergeCell ref="Z14:Z16"/>
    <mergeCell ref="Y14:Y16"/>
    <mergeCell ref="X14:X16"/>
    <mergeCell ref="Q14:Q16"/>
    <mergeCell ref="P14:P16"/>
    <mergeCell ref="O14:O16"/>
    <mergeCell ref="N14:N16"/>
    <mergeCell ref="M14:M16"/>
    <mergeCell ref="L14:L16"/>
    <mergeCell ref="BJ61:BJ62"/>
    <mergeCell ref="BJ19:BJ20"/>
    <mergeCell ref="BI14:BI16"/>
    <mergeCell ref="BG14:BG16"/>
    <mergeCell ref="BF14:BF16"/>
    <mergeCell ref="BE14:BE16"/>
    <mergeCell ref="BU5:BU8"/>
    <mergeCell ref="BM9:BM10"/>
    <mergeCell ref="BM11:BM12"/>
    <mergeCell ref="BG5:BL5"/>
    <mergeCell ref="BM5:BM8"/>
    <mergeCell ref="BT5:BT8"/>
    <mergeCell ref="BQ5:BQ8"/>
    <mergeCell ref="BP5:BP8"/>
    <mergeCell ref="BO5:BO8"/>
    <mergeCell ref="BN5:BN8"/>
    <mergeCell ref="Z11:Z12"/>
    <mergeCell ref="AA11:AA12"/>
    <mergeCell ref="AB11:AB12"/>
    <mergeCell ref="AC11:AC12"/>
    <mergeCell ref="AD11:AD12"/>
    <mergeCell ref="AF11:AF12"/>
    <mergeCell ref="AE11:AE12"/>
    <mergeCell ref="AD19:AD20"/>
    <mergeCell ref="AE19:AE20"/>
    <mergeCell ref="AF19:AF20"/>
    <mergeCell ref="AE27:AE31"/>
    <mergeCell ref="AF27:AF31"/>
    <mergeCell ref="AF21:AF26"/>
    <mergeCell ref="AE21:AE26"/>
    <mergeCell ref="AD21:AD26"/>
    <mergeCell ref="Z33:Z34"/>
    <mergeCell ref="J121:J122"/>
    <mergeCell ref="J123:J124"/>
    <mergeCell ref="BH9:BH10"/>
    <mergeCell ref="BI9:BI10"/>
    <mergeCell ref="BI11:BI12"/>
    <mergeCell ref="BH11:BH12"/>
    <mergeCell ref="BK11:BK12"/>
    <mergeCell ref="K11:K12"/>
    <mergeCell ref="L11:L12"/>
    <mergeCell ref="M11:M12"/>
    <mergeCell ref="N11:N12"/>
    <mergeCell ref="O11:O12"/>
    <mergeCell ref="P11:P12"/>
    <mergeCell ref="Q11:Q12"/>
    <mergeCell ref="R11:R12"/>
    <mergeCell ref="S11:S12"/>
    <mergeCell ref="T11:T12"/>
    <mergeCell ref="U11:U12"/>
    <mergeCell ref="V11:V12"/>
    <mergeCell ref="W11:W12"/>
    <mergeCell ref="X11:X12"/>
    <mergeCell ref="Y11:Y12"/>
    <mergeCell ref="J103:J104"/>
    <mergeCell ref="J105:J106"/>
    <mergeCell ref="J107:J108"/>
    <mergeCell ref="J109:J110"/>
    <mergeCell ref="J89:J90"/>
    <mergeCell ref="J53:J54"/>
    <mergeCell ref="J61:J62"/>
    <mergeCell ref="J63:J64"/>
    <mergeCell ref="T14:T16"/>
    <mergeCell ref="R14:R16"/>
    <mergeCell ref="J19:J20"/>
    <mergeCell ref="BG9:BG10"/>
    <mergeCell ref="BF9:BF10"/>
    <mergeCell ref="BE9:BE10"/>
    <mergeCell ref="BG11:BG12"/>
    <mergeCell ref="BF11:BF12"/>
    <mergeCell ref="BE11:BE12"/>
    <mergeCell ref="BL11:BL12"/>
    <mergeCell ref="BL9:BL10"/>
    <mergeCell ref="BJ11:BJ12"/>
    <mergeCell ref="BJ9:BJ10"/>
    <mergeCell ref="BK9:BK10"/>
    <mergeCell ref="H9:H10"/>
    <mergeCell ref="I9:I10"/>
    <mergeCell ref="K9:K10"/>
    <mergeCell ref="L9:L10"/>
    <mergeCell ref="R9:R10"/>
    <mergeCell ref="Q9:Q10"/>
    <mergeCell ref="P9:P10"/>
    <mergeCell ref="O9:O10"/>
    <mergeCell ref="N9:N10"/>
    <mergeCell ref="M9:M10"/>
    <mergeCell ref="AC9:AC10"/>
    <mergeCell ref="AB9:AB10"/>
    <mergeCell ref="AA9:AA10"/>
    <mergeCell ref="Z9:Z10"/>
    <mergeCell ref="Y9:Y10"/>
    <mergeCell ref="X9:X10"/>
    <mergeCell ref="W9:W10"/>
    <mergeCell ref="V9:V10"/>
    <mergeCell ref="I11:I12"/>
    <mergeCell ref="H11:H12"/>
    <mergeCell ref="AG5:BF5"/>
    <mergeCell ref="BE17:BE18"/>
    <mergeCell ref="BF17:BF18"/>
    <mergeCell ref="BG17:BG18"/>
    <mergeCell ref="BH17:BH18"/>
    <mergeCell ref="BI17:BI18"/>
    <mergeCell ref="BJ17:BJ18"/>
    <mergeCell ref="BK17:BK18"/>
    <mergeCell ref="AF7:AF8"/>
    <mergeCell ref="AG7:AH7"/>
    <mergeCell ref="A5:A8"/>
    <mergeCell ref="AE7:AE8"/>
    <mergeCell ref="AG6:AO6"/>
    <mergeCell ref="H6:AF6"/>
    <mergeCell ref="H5:AF5"/>
    <mergeCell ref="AP6:AV7"/>
    <mergeCell ref="AI7:AO7"/>
    <mergeCell ref="AW6:AX7"/>
    <mergeCell ref="AY6:BA7"/>
    <mergeCell ref="AE9:AE10"/>
    <mergeCell ref="H7:J7"/>
    <mergeCell ref="J9:J10"/>
    <mergeCell ref="AI8:AJ8"/>
    <mergeCell ref="AP8:AQ8"/>
    <mergeCell ref="K7:AC7"/>
    <mergeCell ref="A9:A12"/>
    <mergeCell ref="J11:J12"/>
    <mergeCell ref="J17:J18"/>
    <mergeCell ref="G21:G26"/>
    <mergeCell ref="E14:E16"/>
    <mergeCell ref="E17:E18"/>
    <mergeCell ref="E19:E20"/>
    <mergeCell ref="E21:E26"/>
    <mergeCell ref="D53:D54"/>
    <mergeCell ref="E53:E54"/>
    <mergeCell ref="F53:F54"/>
    <mergeCell ref="G53:G54"/>
    <mergeCell ref="D94:D95"/>
    <mergeCell ref="F73:F75"/>
    <mergeCell ref="F76:F78"/>
    <mergeCell ref="E94:E95"/>
    <mergeCell ref="E92:E93"/>
    <mergeCell ref="F92:F93"/>
    <mergeCell ref="F94:F95"/>
    <mergeCell ref="D92:D93"/>
    <mergeCell ref="G89:G90"/>
    <mergeCell ref="G92:G93"/>
    <mergeCell ref="G94:G95"/>
    <mergeCell ref="F58:F60"/>
    <mergeCell ref="D58:D60"/>
    <mergeCell ref="G58:G60"/>
    <mergeCell ref="F61:F62"/>
    <mergeCell ref="F63:F64"/>
    <mergeCell ref="E61:E62"/>
    <mergeCell ref="E63:E64"/>
    <mergeCell ref="D61:D62"/>
    <mergeCell ref="G61:G62"/>
    <mergeCell ref="G63:G64"/>
    <mergeCell ref="F65:F69"/>
    <mergeCell ref="G65:G69"/>
    <mergeCell ref="B4:D4"/>
    <mergeCell ref="E4:F4"/>
    <mergeCell ref="B6:B8"/>
    <mergeCell ref="C6:C8"/>
    <mergeCell ref="D6:D8"/>
    <mergeCell ref="F6:F8"/>
    <mergeCell ref="G6:G8"/>
    <mergeCell ref="E6:E8"/>
    <mergeCell ref="B5:G5"/>
    <mergeCell ref="D9:D10"/>
    <mergeCell ref="F9:F10"/>
    <mergeCell ref="D11:D12"/>
    <mergeCell ref="G9:G10"/>
    <mergeCell ref="G11:G12"/>
    <mergeCell ref="F11:F12"/>
    <mergeCell ref="B9:B12"/>
    <mergeCell ref="C9:C12"/>
    <mergeCell ref="E9:E10"/>
    <mergeCell ref="E11:E12"/>
    <mergeCell ref="C14:C20"/>
    <mergeCell ref="B32:B36"/>
    <mergeCell ref="B21:B31"/>
    <mergeCell ref="B37:B52"/>
    <mergeCell ref="A37:A52"/>
    <mergeCell ref="G14:G16"/>
    <mergeCell ref="F17:F18"/>
    <mergeCell ref="D14:D16"/>
    <mergeCell ref="F14:F16"/>
    <mergeCell ref="D17:D18"/>
    <mergeCell ref="D19:D20"/>
    <mergeCell ref="F19:F20"/>
    <mergeCell ref="C32:C36"/>
    <mergeCell ref="C21:C31"/>
    <mergeCell ref="D21:D31"/>
    <mergeCell ref="E27:E31"/>
    <mergeCell ref="F27:F31"/>
    <mergeCell ref="G27:G31"/>
    <mergeCell ref="G33:G34"/>
    <mergeCell ref="D37:D39"/>
    <mergeCell ref="E37:E39"/>
    <mergeCell ref="F37:F39"/>
    <mergeCell ref="A14:A20"/>
    <mergeCell ref="A32:A36"/>
    <mergeCell ref="A21:A31"/>
    <mergeCell ref="B14:B20"/>
    <mergeCell ref="G19:G20"/>
    <mergeCell ref="F33:F34"/>
    <mergeCell ref="D33:D34"/>
    <mergeCell ref="E33:E34"/>
    <mergeCell ref="G17:G18"/>
    <mergeCell ref="F21:F26"/>
    <mergeCell ref="B119:B120"/>
    <mergeCell ref="A96:A102"/>
    <mergeCell ref="B96:B102"/>
    <mergeCell ref="B53:B57"/>
    <mergeCell ref="A92:A95"/>
    <mergeCell ref="B92:B95"/>
    <mergeCell ref="C92:C95"/>
    <mergeCell ref="C96:C102"/>
    <mergeCell ref="C119:C120"/>
    <mergeCell ref="D63:D64"/>
    <mergeCell ref="A70:A78"/>
    <mergeCell ref="B70:B78"/>
    <mergeCell ref="C70:C78"/>
    <mergeCell ref="D73:D75"/>
    <mergeCell ref="D76:D78"/>
    <mergeCell ref="E73:E75"/>
    <mergeCell ref="E76:E78"/>
    <mergeCell ref="C65:C69"/>
    <mergeCell ref="E65:E69"/>
    <mergeCell ref="D65:D69"/>
    <mergeCell ref="C53:C57"/>
    <mergeCell ref="A86:A91"/>
    <mergeCell ref="B86:B91"/>
    <mergeCell ref="B65:B69"/>
    <mergeCell ref="A53:A57"/>
    <mergeCell ref="A58:A64"/>
    <mergeCell ref="B58:B64"/>
    <mergeCell ref="A80:A85"/>
    <mergeCell ref="B80:B85"/>
    <mergeCell ref="C80:C85"/>
    <mergeCell ref="D80:D81"/>
    <mergeCell ref="A65:A69"/>
    <mergeCell ref="F50:F52"/>
    <mergeCell ref="G50:G52"/>
    <mergeCell ref="D40:D43"/>
    <mergeCell ref="E40:E43"/>
    <mergeCell ref="E44:E49"/>
    <mergeCell ref="D44:D49"/>
    <mergeCell ref="F44:F49"/>
    <mergeCell ref="F40:F43"/>
    <mergeCell ref="G40:G43"/>
    <mergeCell ref="G44:G49"/>
    <mergeCell ref="C58:C64"/>
    <mergeCell ref="E58:E60"/>
    <mergeCell ref="F82:F83"/>
    <mergeCell ref="F84:F85"/>
    <mergeCell ref="G80:G81"/>
    <mergeCell ref="G82:G83"/>
    <mergeCell ref="G84:G85"/>
    <mergeCell ref="G37:G39"/>
    <mergeCell ref="C37:C52"/>
    <mergeCell ref="G107:G108"/>
    <mergeCell ref="E103:E104"/>
    <mergeCell ref="E105:E106"/>
    <mergeCell ref="D86:D88"/>
    <mergeCell ref="D89:D90"/>
    <mergeCell ref="G86:G88"/>
    <mergeCell ref="D70:D72"/>
    <mergeCell ref="E70:E72"/>
    <mergeCell ref="F70:F72"/>
    <mergeCell ref="G70:G72"/>
    <mergeCell ref="G73:G75"/>
    <mergeCell ref="G76:G78"/>
    <mergeCell ref="D82:D83"/>
    <mergeCell ref="D84:D85"/>
    <mergeCell ref="E80:E81"/>
    <mergeCell ref="E82:E83"/>
    <mergeCell ref="E84:E85"/>
    <mergeCell ref="F80:F81"/>
    <mergeCell ref="D96:D99"/>
    <mergeCell ref="D100:D101"/>
    <mergeCell ref="D103:D104"/>
    <mergeCell ref="D105:D106"/>
    <mergeCell ref="D107:D108"/>
    <mergeCell ref="D50:D52"/>
    <mergeCell ref="E50:E52"/>
    <mergeCell ref="E112:E114"/>
    <mergeCell ref="C109:C114"/>
    <mergeCell ref="C86:C91"/>
    <mergeCell ref="E86:E88"/>
    <mergeCell ref="E89:E90"/>
    <mergeCell ref="F86:F88"/>
    <mergeCell ref="F89:F90"/>
    <mergeCell ref="E96:E99"/>
    <mergeCell ref="E100:E101"/>
    <mergeCell ref="G103:G104"/>
    <mergeCell ref="F96:F99"/>
    <mergeCell ref="F100:F101"/>
    <mergeCell ref="G96:G99"/>
    <mergeCell ref="G100:G101"/>
    <mergeCell ref="F103:F104"/>
    <mergeCell ref="F105:F106"/>
    <mergeCell ref="F107:F108"/>
    <mergeCell ref="G105:G106"/>
    <mergeCell ref="G121:G122"/>
    <mergeCell ref="G123:G124"/>
    <mergeCell ref="A121:A124"/>
    <mergeCell ref="B121:B124"/>
    <mergeCell ref="C121:C124"/>
    <mergeCell ref="D121:D122"/>
    <mergeCell ref="D123:D124"/>
    <mergeCell ref="E121:E122"/>
    <mergeCell ref="E123:E124"/>
    <mergeCell ref="F121:F122"/>
    <mergeCell ref="F123:F124"/>
    <mergeCell ref="E107:E108"/>
    <mergeCell ref="E116:E118"/>
    <mergeCell ref="D116:D118"/>
    <mergeCell ref="C115:C118"/>
    <mergeCell ref="B115:B118"/>
    <mergeCell ref="A115:A118"/>
    <mergeCell ref="F116:F118"/>
    <mergeCell ref="G116:G118"/>
    <mergeCell ref="F112:F114"/>
    <mergeCell ref="C103:C108"/>
    <mergeCell ref="A103:A108"/>
    <mergeCell ref="B103:B108"/>
    <mergeCell ref="A109:A114"/>
    <mergeCell ref="B109:B114"/>
    <mergeCell ref="A119:A120"/>
    <mergeCell ref="F109:F110"/>
    <mergeCell ref="D109:D110"/>
    <mergeCell ref="D112:D114"/>
    <mergeCell ref="G109:G110"/>
    <mergeCell ref="G112:G114"/>
    <mergeCell ref="E109:E110"/>
    <mergeCell ref="BF80:BF81"/>
    <mergeCell ref="BF84:BF85"/>
    <mergeCell ref="BF82:BF83"/>
    <mergeCell ref="BF86:BF88"/>
    <mergeCell ref="BF89:BF90"/>
    <mergeCell ref="BF92:BF93"/>
    <mergeCell ref="BE80:BE81"/>
    <mergeCell ref="BM80:BM81"/>
    <mergeCell ref="BL80:BL81"/>
    <mergeCell ref="BK80:BK81"/>
    <mergeCell ref="BJ80:BJ81"/>
    <mergeCell ref="BI80:BI81"/>
    <mergeCell ref="BH80:BH81"/>
    <mergeCell ref="BG80:BG81"/>
    <mergeCell ref="BM82:BM83"/>
    <mergeCell ref="BL82:BL83"/>
    <mergeCell ref="BK82:BK83"/>
    <mergeCell ref="BJ82:BJ83"/>
    <mergeCell ref="BI82:BI83"/>
    <mergeCell ref="BH82:BH83"/>
    <mergeCell ref="BG82:BG83"/>
    <mergeCell ref="BE82:BE83"/>
    <mergeCell ref="BM84:BM85"/>
    <mergeCell ref="BL84:BL85"/>
    <mergeCell ref="BK84:BK85"/>
    <mergeCell ref="BJ84:BJ85"/>
    <mergeCell ref="BI84:BI85"/>
    <mergeCell ref="BH84:BH85"/>
    <mergeCell ref="BG84:BG85"/>
    <mergeCell ref="BE84:BE85"/>
    <mergeCell ref="BK86:BK88"/>
    <mergeCell ref="BE86:BE88"/>
    <mergeCell ref="BM86:BM88"/>
    <mergeCell ref="BL86:BL88"/>
    <mergeCell ref="BM89:BM90"/>
    <mergeCell ref="BL89:BL90"/>
    <mergeCell ref="BK89:BK90"/>
    <mergeCell ref="BJ89:BJ90"/>
    <mergeCell ref="BI89:BI90"/>
    <mergeCell ref="BH89:BH90"/>
    <mergeCell ref="BG89:BG90"/>
    <mergeCell ref="BE89:BE90"/>
    <mergeCell ref="BM92:BM93"/>
    <mergeCell ref="BL92:BL93"/>
    <mergeCell ref="BK92:BK93"/>
    <mergeCell ref="BJ92:BJ93"/>
    <mergeCell ref="BI92:BI93"/>
    <mergeCell ref="BH92:BH93"/>
    <mergeCell ref="BG92:BG93"/>
    <mergeCell ref="BE92:BE93"/>
    <mergeCell ref="BL123:BL124"/>
    <mergeCell ref="BK123:BK124"/>
    <mergeCell ref="BJ123:BJ124"/>
    <mergeCell ref="BI123:BI124"/>
    <mergeCell ref="BH123:BH124"/>
    <mergeCell ref="BG123:BG124"/>
    <mergeCell ref="BF123:BF124"/>
    <mergeCell ref="BE123:BE124"/>
    <mergeCell ref="BM123:BM124"/>
    <mergeCell ref="BM121:BM122"/>
    <mergeCell ref="BL121:BL122"/>
    <mergeCell ref="BK121:BK122"/>
    <mergeCell ref="BJ121:BJ122"/>
    <mergeCell ref="BI121:BI122"/>
    <mergeCell ref="BH121:BH122"/>
    <mergeCell ref="BG121:BG122"/>
    <mergeCell ref="BF121:BF122"/>
    <mergeCell ref="BE121:BE122"/>
    <mergeCell ref="BM116:BM118"/>
    <mergeCell ref="BL116:BL118"/>
    <mergeCell ref="BK116:BK118"/>
    <mergeCell ref="BJ116:BJ118"/>
    <mergeCell ref="BI116:BI118"/>
    <mergeCell ref="BH116:BH118"/>
    <mergeCell ref="BE116:BE118"/>
    <mergeCell ref="BG116:BG118"/>
    <mergeCell ref="BF116:BF118"/>
    <mergeCell ref="BM112:BM114"/>
    <mergeCell ref="BL112:BL114"/>
    <mergeCell ref="BK112:BK114"/>
    <mergeCell ref="BJ112:BJ114"/>
    <mergeCell ref="BI112:BI114"/>
    <mergeCell ref="BH112:BH114"/>
    <mergeCell ref="BG112:BG114"/>
    <mergeCell ref="BE112:BE114"/>
    <mergeCell ref="BF112:BF114"/>
    <mergeCell ref="BL109:BL110"/>
    <mergeCell ref="BK109:BK110"/>
    <mergeCell ref="BJ109:BJ110"/>
    <mergeCell ref="BI109:BI110"/>
    <mergeCell ref="BH109:BH110"/>
    <mergeCell ref="BG109:BG110"/>
    <mergeCell ref="BE109:BE110"/>
    <mergeCell ref="BF109:BF110"/>
    <mergeCell ref="BM109:BM110"/>
    <mergeCell ref="BE107:BE108"/>
    <mergeCell ref="BM107:BM108"/>
    <mergeCell ref="BL107:BL108"/>
    <mergeCell ref="BK107:BK108"/>
    <mergeCell ref="BJ107:BJ108"/>
    <mergeCell ref="BI107:BI108"/>
    <mergeCell ref="BH107:BH108"/>
    <mergeCell ref="BG107:BG108"/>
    <mergeCell ref="BF107:BF108"/>
    <mergeCell ref="BM105:BM106"/>
    <mergeCell ref="BL105:BL106"/>
    <mergeCell ref="BK105:BK106"/>
    <mergeCell ref="BJ105:BJ106"/>
    <mergeCell ref="BI105:BI106"/>
    <mergeCell ref="BH105:BH106"/>
    <mergeCell ref="BG105:BG106"/>
    <mergeCell ref="BF105:BF106"/>
    <mergeCell ref="BE105:BE106"/>
    <mergeCell ref="BM103:BM104"/>
    <mergeCell ref="BL103:BL104"/>
    <mergeCell ref="BK103:BK104"/>
    <mergeCell ref="BJ103:BJ104"/>
    <mergeCell ref="BI103:BI104"/>
    <mergeCell ref="BH103:BH104"/>
    <mergeCell ref="BG103:BG104"/>
    <mergeCell ref="BF103:BF104"/>
    <mergeCell ref="BE103:BE104"/>
    <mergeCell ref="BM94:BM95"/>
    <mergeCell ref="BL94:BL95"/>
    <mergeCell ref="BK94:BK95"/>
    <mergeCell ref="BJ94:BJ95"/>
    <mergeCell ref="BI94:BI95"/>
    <mergeCell ref="BH94:BH95"/>
    <mergeCell ref="BG94:BG95"/>
    <mergeCell ref="BF94:BF95"/>
    <mergeCell ref="BE94:BE95"/>
    <mergeCell ref="AD7:AD8"/>
    <mergeCell ref="BM100:BM101"/>
    <mergeCell ref="BL100:BL101"/>
    <mergeCell ref="BK100:BK101"/>
    <mergeCell ref="BJ100:BJ101"/>
    <mergeCell ref="BI100:BI101"/>
    <mergeCell ref="BH100:BH101"/>
    <mergeCell ref="BG100:BG101"/>
    <mergeCell ref="BE100:BE101"/>
    <mergeCell ref="BF100:BF101"/>
    <mergeCell ref="BM96:BM99"/>
    <mergeCell ref="BL96:BL99"/>
    <mergeCell ref="BK96:BK99"/>
    <mergeCell ref="BJ96:BJ99"/>
    <mergeCell ref="BI96:BI99"/>
    <mergeCell ref="BH96:BH99"/>
    <mergeCell ref="BG96:BG99"/>
    <mergeCell ref="BF96:BF99"/>
    <mergeCell ref="BE96:BE99"/>
    <mergeCell ref="BJ86:BJ88"/>
    <mergeCell ref="BI86:BI88"/>
    <mergeCell ref="BH86:BH88"/>
    <mergeCell ref="BG86:BG88"/>
  </mergeCells>
  <phoneticPr fontId="4" type="noConversion"/>
  <conditionalFormatting sqref="AE4 AE9 AE11 BJ94:BK94 BJ96:BK96 AE125:AE1048576">
    <cfRule type="cellIs" dxfId="281" priority="448" operator="equal">
      <formula>"Mayor"</formula>
    </cfRule>
    <cfRule type="cellIs" dxfId="280" priority="449" operator="equal">
      <formula>"Moderado"</formula>
    </cfRule>
    <cfRule type="cellIs" dxfId="279" priority="450" operator="equal">
      <formula>"Catastrófico"</formula>
    </cfRule>
  </conditionalFormatting>
  <conditionalFormatting sqref="AE13:AE14">
    <cfRule type="cellIs" dxfId="278" priority="376" operator="equal">
      <formula>"Mayor"</formula>
    </cfRule>
    <cfRule type="cellIs" dxfId="277" priority="377" operator="equal">
      <formula>"Moderado"</formula>
    </cfRule>
    <cfRule type="cellIs" dxfId="276" priority="378" operator="equal">
      <formula>"Catastrófico"</formula>
    </cfRule>
  </conditionalFormatting>
  <conditionalFormatting sqref="AE17">
    <cfRule type="cellIs" dxfId="275" priority="370" operator="equal">
      <formula>"Mayor"</formula>
    </cfRule>
    <cfRule type="cellIs" dxfId="274" priority="371" operator="equal">
      <formula>"Moderado"</formula>
    </cfRule>
    <cfRule type="cellIs" dxfId="273" priority="372" operator="equal">
      <formula>"Catastrófico"</formula>
    </cfRule>
  </conditionalFormatting>
  <conditionalFormatting sqref="AE19">
    <cfRule type="cellIs" dxfId="272" priority="364" operator="equal">
      <formula>"Mayor"</formula>
    </cfRule>
    <cfRule type="cellIs" dxfId="271" priority="365" operator="equal">
      <formula>"Moderado"</formula>
    </cfRule>
    <cfRule type="cellIs" dxfId="270" priority="366" operator="equal">
      <formula>"Catastrófico"</formula>
    </cfRule>
  </conditionalFormatting>
  <conditionalFormatting sqref="AE21">
    <cfRule type="cellIs" dxfId="269" priority="358" operator="equal">
      <formula>"Mayor"</formula>
    </cfRule>
    <cfRule type="cellIs" dxfId="268" priority="359" operator="equal">
      <formula>"Moderado"</formula>
    </cfRule>
    <cfRule type="cellIs" dxfId="267" priority="360" operator="equal">
      <formula>"Catastrófico"</formula>
    </cfRule>
  </conditionalFormatting>
  <conditionalFormatting sqref="AE27">
    <cfRule type="cellIs" dxfId="266" priority="352" operator="equal">
      <formula>"Mayor"</formula>
    </cfRule>
    <cfRule type="cellIs" dxfId="265" priority="353" operator="equal">
      <formula>"Moderado"</formula>
    </cfRule>
    <cfRule type="cellIs" dxfId="264" priority="354" operator="equal">
      <formula>"Catastrófico"</formula>
    </cfRule>
  </conditionalFormatting>
  <conditionalFormatting sqref="AE32:AE33">
    <cfRule type="cellIs" dxfId="263" priority="334" operator="equal">
      <formula>"Mayor"</formula>
    </cfRule>
    <cfRule type="cellIs" dxfId="262" priority="335" operator="equal">
      <formula>"Moderado"</formula>
    </cfRule>
    <cfRule type="cellIs" dxfId="261" priority="336" operator="equal">
      <formula>"Catastrófico"</formula>
    </cfRule>
  </conditionalFormatting>
  <conditionalFormatting sqref="AE35:AE37">
    <cfRule type="cellIs" dxfId="260" priority="316" operator="equal">
      <formula>"Mayor"</formula>
    </cfRule>
    <cfRule type="cellIs" dxfId="259" priority="317" operator="equal">
      <formula>"Moderado"</formula>
    </cfRule>
    <cfRule type="cellIs" dxfId="258" priority="318" operator="equal">
      <formula>"Catastrófico"</formula>
    </cfRule>
  </conditionalFormatting>
  <conditionalFormatting sqref="AE40">
    <cfRule type="cellIs" dxfId="257" priority="310" operator="equal">
      <formula>"Mayor"</formula>
    </cfRule>
    <cfRule type="cellIs" dxfId="256" priority="311" operator="equal">
      <formula>"Moderado"</formula>
    </cfRule>
    <cfRule type="cellIs" dxfId="255" priority="312" operator="equal">
      <formula>"Catastrófico"</formula>
    </cfRule>
  </conditionalFormatting>
  <conditionalFormatting sqref="AE44">
    <cfRule type="cellIs" dxfId="254" priority="304" operator="equal">
      <formula>"Mayor"</formula>
    </cfRule>
    <cfRule type="cellIs" dxfId="253" priority="305" operator="equal">
      <formula>"Moderado"</formula>
    </cfRule>
    <cfRule type="cellIs" dxfId="252" priority="306" operator="equal">
      <formula>"Catastrófico"</formula>
    </cfRule>
  </conditionalFormatting>
  <conditionalFormatting sqref="AE50">
    <cfRule type="cellIs" dxfId="251" priority="298" operator="equal">
      <formula>"Mayor"</formula>
    </cfRule>
    <cfRule type="cellIs" dxfId="250" priority="299" operator="equal">
      <formula>"Moderado"</formula>
    </cfRule>
    <cfRule type="cellIs" dxfId="249" priority="300" operator="equal">
      <formula>"Catastrófico"</formula>
    </cfRule>
  </conditionalFormatting>
  <conditionalFormatting sqref="AE53">
    <cfRule type="cellIs" dxfId="248" priority="286" operator="equal">
      <formula>"Mayor"</formula>
    </cfRule>
    <cfRule type="cellIs" dxfId="247" priority="287" operator="equal">
      <formula>"Moderado"</formula>
    </cfRule>
    <cfRule type="cellIs" dxfId="246" priority="288" operator="equal">
      <formula>"Catastrófico"</formula>
    </cfRule>
  </conditionalFormatting>
  <conditionalFormatting sqref="AE55:AE58">
    <cfRule type="cellIs" dxfId="245" priority="250" operator="equal">
      <formula>"Mayor"</formula>
    </cfRule>
    <cfRule type="cellIs" dxfId="244" priority="251" operator="equal">
      <formula>"Moderado"</formula>
    </cfRule>
    <cfRule type="cellIs" dxfId="243" priority="252" operator="equal">
      <formula>"Catastrófico"</formula>
    </cfRule>
  </conditionalFormatting>
  <conditionalFormatting sqref="AE61">
    <cfRule type="cellIs" dxfId="242" priority="232" operator="equal">
      <formula>"Mayor"</formula>
    </cfRule>
    <cfRule type="cellIs" dxfId="241" priority="233" operator="equal">
      <formula>"Moderado"</formula>
    </cfRule>
    <cfRule type="cellIs" dxfId="240" priority="234" operator="equal">
      <formula>"Catastrófico"</formula>
    </cfRule>
  </conditionalFormatting>
  <conditionalFormatting sqref="AE63">
    <cfRule type="cellIs" dxfId="239" priority="226" operator="equal">
      <formula>"Mayor"</formula>
    </cfRule>
    <cfRule type="cellIs" dxfId="238" priority="227" operator="equal">
      <formula>"Moderado"</formula>
    </cfRule>
    <cfRule type="cellIs" dxfId="237" priority="228" operator="equal">
      <formula>"Catastrófico"</formula>
    </cfRule>
  </conditionalFormatting>
  <conditionalFormatting sqref="AE65">
    <cfRule type="cellIs" dxfId="236" priority="142" operator="equal">
      <formula>"Mayor"</formula>
    </cfRule>
    <cfRule type="cellIs" dxfId="235" priority="143" operator="equal">
      <formula>"Moderado"</formula>
    </cfRule>
    <cfRule type="cellIs" dxfId="234" priority="144" operator="equal">
      <formula>"Catastrófico"</formula>
    </cfRule>
  </conditionalFormatting>
  <conditionalFormatting sqref="AE70">
    <cfRule type="cellIs" dxfId="233" priority="256" operator="equal">
      <formula>"Mayor"</formula>
    </cfRule>
    <cfRule type="cellIs" dxfId="232" priority="257" operator="equal">
      <formula>"Moderado"</formula>
    </cfRule>
    <cfRule type="cellIs" dxfId="231" priority="258" operator="equal">
      <formula>"Catastrófico"</formula>
    </cfRule>
  </conditionalFormatting>
  <conditionalFormatting sqref="AE73">
    <cfRule type="cellIs" dxfId="230" priority="262" operator="equal">
      <formula>"Mayor"</formula>
    </cfRule>
    <cfRule type="cellIs" dxfId="229" priority="263" operator="equal">
      <formula>"Moderado"</formula>
    </cfRule>
    <cfRule type="cellIs" dxfId="228" priority="264" operator="equal">
      <formula>"Catastrófico"</formula>
    </cfRule>
  </conditionalFormatting>
  <conditionalFormatting sqref="AE76">
    <cfRule type="cellIs" dxfId="227" priority="268" operator="equal">
      <formula>"Mayor"</formula>
    </cfRule>
    <cfRule type="cellIs" dxfId="226" priority="269" operator="equal">
      <formula>"Moderado"</formula>
    </cfRule>
    <cfRule type="cellIs" dxfId="225" priority="270" operator="equal">
      <formula>"Catastrófico"</formula>
    </cfRule>
  </conditionalFormatting>
  <conditionalFormatting sqref="AE79:AE80">
    <cfRule type="cellIs" dxfId="224" priority="136" operator="equal">
      <formula>"Mayor"</formula>
    </cfRule>
    <cfRule type="cellIs" dxfId="223" priority="137" operator="equal">
      <formula>"Moderado"</formula>
    </cfRule>
    <cfRule type="cellIs" dxfId="222" priority="138" operator="equal">
      <formula>"Catastrófico"</formula>
    </cfRule>
  </conditionalFormatting>
  <conditionalFormatting sqref="AE82">
    <cfRule type="cellIs" dxfId="221" priority="214" operator="equal">
      <formula>"Mayor"</formula>
    </cfRule>
    <cfRule type="cellIs" dxfId="220" priority="215" operator="equal">
      <formula>"Moderado"</formula>
    </cfRule>
    <cfRule type="cellIs" dxfId="219" priority="216" operator="equal">
      <formula>"Catastrófico"</formula>
    </cfRule>
  </conditionalFormatting>
  <conditionalFormatting sqref="AE84">
    <cfRule type="cellIs" dxfId="218" priority="208" operator="equal">
      <formula>"Mayor"</formula>
    </cfRule>
    <cfRule type="cellIs" dxfId="217" priority="209" operator="equal">
      <formula>"Moderado"</formula>
    </cfRule>
    <cfRule type="cellIs" dxfId="216" priority="210" operator="equal">
      <formula>"Catastrófico"</formula>
    </cfRule>
  </conditionalFormatting>
  <conditionalFormatting sqref="AE86">
    <cfRule type="cellIs" dxfId="215" priority="244" operator="equal">
      <formula>"Mayor"</formula>
    </cfRule>
    <cfRule type="cellIs" dxfId="214" priority="245" operator="equal">
      <formula>"Moderado"</formula>
    </cfRule>
    <cfRule type="cellIs" dxfId="213" priority="246" operator="equal">
      <formula>"Catastrófico"</formula>
    </cfRule>
  </conditionalFormatting>
  <conditionalFormatting sqref="AE89">
    <cfRule type="cellIs" dxfId="212" priority="190" operator="equal">
      <formula>"Mayor"</formula>
    </cfRule>
    <cfRule type="cellIs" dxfId="211" priority="191" operator="equal">
      <formula>"Moderado"</formula>
    </cfRule>
    <cfRule type="cellIs" dxfId="210" priority="192" operator="equal">
      <formula>"Catastrófico"</formula>
    </cfRule>
  </conditionalFormatting>
  <conditionalFormatting sqref="AE91:AE92">
    <cfRule type="cellIs" dxfId="209" priority="130" operator="equal">
      <formula>"Mayor"</formula>
    </cfRule>
    <cfRule type="cellIs" dxfId="208" priority="131" operator="equal">
      <formula>"Moderado"</formula>
    </cfRule>
    <cfRule type="cellIs" dxfId="207" priority="132" operator="equal">
      <formula>"Catastrófico"</formula>
    </cfRule>
  </conditionalFormatting>
  <conditionalFormatting sqref="AE94">
    <cfRule type="cellIs" dxfId="206" priority="196" operator="equal">
      <formula>"Mayor"</formula>
    </cfRule>
    <cfRule type="cellIs" dxfId="205" priority="197" operator="equal">
      <formula>"Moderado"</formula>
    </cfRule>
    <cfRule type="cellIs" dxfId="204" priority="198" operator="equal">
      <formula>"Catastrófico"</formula>
    </cfRule>
  </conditionalFormatting>
  <conditionalFormatting sqref="AE96">
    <cfRule type="cellIs" dxfId="203" priority="94" operator="equal">
      <formula>"Mayor"</formula>
    </cfRule>
    <cfRule type="cellIs" dxfId="202" priority="95" operator="equal">
      <formula>"Moderado"</formula>
    </cfRule>
    <cfRule type="cellIs" dxfId="201" priority="96" operator="equal">
      <formula>"Catastrófico"</formula>
    </cfRule>
  </conditionalFormatting>
  <conditionalFormatting sqref="AE100">
    <cfRule type="cellIs" dxfId="200" priority="184" operator="equal">
      <formula>"Mayor"</formula>
    </cfRule>
    <cfRule type="cellIs" dxfId="199" priority="185" operator="equal">
      <formula>"Moderado"</formula>
    </cfRule>
    <cfRule type="cellIs" dxfId="198" priority="186" operator="equal">
      <formula>"Catastrófico"</formula>
    </cfRule>
  </conditionalFormatting>
  <conditionalFormatting sqref="AE102:AE103">
    <cfRule type="cellIs" dxfId="197" priority="124" operator="equal">
      <formula>"Mayor"</formula>
    </cfRule>
    <cfRule type="cellIs" dxfId="196" priority="125" operator="equal">
      <formula>"Moderado"</formula>
    </cfRule>
    <cfRule type="cellIs" dxfId="195" priority="126" operator="equal">
      <formula>"Catastrófico"</formula>
    </cfRule>
  </conditionalFormatting>
  <conditionalFormatting sqref="AE105">
    <cfRule type="cellIs" dxfId="194" priority="172" operator="equal">
      <formula>"Mayor"</formula>
    </cfRule>
    <cfRule type="cellIs" dxfId="193" priority="173" operator="equal">
      <formula>"Moderado"</formula>
    </cfRule>
    <cfRule type="cellIs" dxfId="192" priority="174" operator="equal">
      <formula>"Catastrófico"</formula>
    </cfRule>
  </conditionalFormatting>
  <conditionalFormatting sqref="AE107">
    <cfRule type="cellIs" dxfId="191" priority="166" operator="equal">
      <formula>"Mayor"</formula>
    </cfRule>
    <cfRule type="cellIs" dxfId="190" priority="167" operator="equal">
      <formula>"Moderado"</formula>
    </cfRule>
    <cfRule type="cellIs" dxfId="189" priority="168" operator="equal">
      <formula>"Catastrófico"</formula>
    </cfRule>
  </conditionalFormatting>
  <conditionalFormatting sqref="AE109">
    <cfRule type="cellIs" dxfId="188" priority="160" operator="equal">
      <formula>"Mayor"</formula>
    </cfRule>
    <cfRule type="cellIs" dxfId="187" priority="161" operator="equal">
      <formula>"Moderado"</formula>
    </cfRule>
    <cfRule type="cellIs" dxfId="186" priority="162" operator="equal">
      <formula>"Catastrófico"</formula>
    </cfRule>
  </conditionalFormatting>
  <conditionalFormatting sqref="AE111:AE112">
    <cfRule type="cellIs" dxfId="185" priority="88" operator="equal">
      <formula>"Mayor"</formula>
    </cfRule>
    <cfRule type="cellIs" dxfId="184" priority="89" operator="equal">
      <formula>"Moderado"</formula>
    </cfRule>
    <cfRule type="cellIs" dxfId="183" priority="90" operator="equal">
      <formula>"Catastrófico"</formula>
    </cfRule>
  </conditionalFormatting>
  <conditionalFormatting sqref="AE115:AE116">
    <cfRule type="cellIs" dxfId="182" priority="112" operator="equal">
      <formula>"Mayor"</formula>
    </cfRule>
    <cfRule type="cellIs" dxfId="181" priority="113" operator="equal">
      <formula>"Moderado"</formula>
    </cfRule>
    <cfRule type="cellIs" dxfId="180" priority="114" operator="equal">
      <formula>"Catastrófico"</formula>
    </cfRule>
  </conditionalFormatting>
  <conditionalFormatting sqref="AE119:AE121">
    <cfRule type="cellIs" dxfId="179" priority="100" operator="equal">
      <formula>"Mayor"</formula>
    </cfRule>
    <cfRule type="cellIs" dxfId="178" priority="101" operator="equal">
      <formula>"Moderado"</formula>
    </cfRule>
    <cfRule type="cellIs" dxfId="177" priority="102" operator="equal">
      <formula>"Catastrófico"</formula>
    </cfRule>
  </conditionalFormatting>
  <conditionalFormatting sqref="AE123">
    <cfRule type="cellIs" dxfId="176" priority="148" operator="equal">
      <formula>"Mayor"</formula>
    </cfRule>
    <cfRule type="cellIs" dxfId="175" priority="149" operator="equal">
      <formula>"Moderado"</formula>
    </cfRule>
    <cfRule type="cellIs" dxfId="174" priority="150" operator="equal">
      <formula>"Catastrófico"</formula>
    </cfRule>
  </conditionalFormatting>
  <conditionalFormatting sqref="AF4 AF7:AF9 AF11 AF125:AF1048576">
    <cfRule type="cellIs" dxfId="173" priority="445" operator="equal">
      <formula>"Moderado"</formula>
    </cfRule>
    <cfRule type="cellIs" dxfId="172" priority="446" operator="equal">
      <formula>"Alto"</formula>
    </cfRule>
    <cfRule type="cellIs" dxfId="171" priority="447" operator="equal">
      <formula>"Extremo"</formula>
    </cfRule>
  </conditionalFormatting>
  <conditionalFormatting sqref="AF13:AF14">
    <cfRule type="cellIs" dxfId="170" priority="373" operator="equal">
      <formula>"Moderado"</formula>
    </cfRule>
    <cfRule type="cellIs" dxfId="169" priority="374" operator="equal">
      <formula>"Alto"</formula>
    </cfRule>
    <cfRule type="cellIs" dxfId="168" priority="375" operator="equal">
      <formula>"Extremo"</formula>
    </cfRule>
  </conditionalFormatting>
  <conditionalFormatting sqref="AF17">
    <cfRule type="cellIs" dxfId="167" priority="367" operator="equal">
      <formula>"Moderado"</formula>
    </cfRule>
    <cfRule type="cellIs" dxfId="166" priority="368" operator="equal">
      <formula>"Alto"</formula>
    </cfRule>
    <cfRule type="cellIs" dxfId="165" priority="369" operator="equal">
      <formula>"Extremo"</formula>
    </cfRule>
  </conditionalFormatting>
  <conditionalFormatting sqref="AF19">
    <cfRule type="cellIs" dxfId="164" priority="361" operator="equal">
      <formula>"Moderado"</formula>
    </cfRule>
    <cfRule type="cellIs" dxfId="163" priority="362" operator="equal">
      <formula>"Alto"</formula>
    </cfRule>
    <cfRule type="cellIs" dxfId="162" priority="363" operator="equal">
      <formula>"Extremo"</formula>
    </cfRule>
  </conditionalFormatting>
  <conditionalFormatting sqref="AF21">
    <cfRule type="cellIs" dxfId="161" priority="355" operator="equal">
      <formula>"Moderado"</formula>
    </cfRule>
    <cfRule type="cellIs" dxfId="160" priority="356" operator="equal">
      <formula>"Alto"</formula>
    </cfRule>
    <cfRule type="cellIs" dxfId="159" priority="357" operator="equal">
      <formula>"Extremo"</formula>
    </cfRule>
  </conditionalFormatting>
  <conditionalFormatting sqref="AF27">
    <cfRule type="cellIs" dxfId="158" priority="349" operator="equal">
      <formula>"Moderado"</formula>
    </cfRule>
    <cfRule type="cellIs" dxfId="157" priority="350" operator="equal">
      <formula>"Alto"</formula>
    </cfRule>
    <cfRule type="cellIs" dxfId="156" priority="351" operator="equal">
      <formula>"Extremo"</formula>
    </cfRule>
  </conditionalFormatting>
  <conditionalFormatting sqref="AF32:AF33">
    <cfRule type="cellIs" dxfId="155" priority="331" operator="equal">
      <formula>"Moderado"</formula>
    </cfRule>
    <cfRule type="cellIs" dxfId="154" priority="332" operator="equal">
      <formula>"Alto"</formula>
    </cfRule>
    <cfRule type="cellIs" dxfId="153" priority="333" operator="equal">
      <formula>"Extremo"</formula>
    </cfRule>
  </conditionalFormatting>
  <conditionalFormatting sqref="AF35:AF37">
    <cfRule type="cellIs" dxfId="152" priority="313" operator="equal">
      <formula>"Moderado"</formula>
    </cfRule>
    <cfRule type="cellIs" dxfId="151" priority="314" operator="equal">
      <formula>"Alto"</formula>
    </cfRule>
    <cfRule type="cellIs" dxfId="150" priority="315" operator="equal">
      <formula>"Extremo"</formula>
    </cfRule>
  </conditionalFormatting>
  <conditionalFormatting sqref="AF40">
    <cfRule type="cellIs" dxfId="149" priority="307" operator="equal">
      <formula>"Moderado"</formula>
    </cfRule>
    <cfRule type="cellIs" dxfId="148" priority="308" operator="equal">
      <formula>"Alto"</formula>
    </cfRule>
    <cfRule type="cellIs" dxfId="147" priority="309" operator="equal">
      <formula>"Extremo"</formula>
    </cfRule>
  </conditionalFormatting>
  <conditionalFormatting sqref="AF44">
    <cfRule type="cellIs" dxfId="146" priority="301" operator="equal">
      <formula>"Moderado"</formula>
    </cfRule>
    <cfRule type="cellIs" dxfId="145" priority="302" operator="equal">
      <formula>"Alto"</formula>
    </cfRule>
    <cfRule type="cellIs" dxfId="144" priority="303" operator="equal">
      <formula>"Extremo"</formula>
    </cfRule>
  </conditionalFormatting>
  <conditionalFormatting sqref="AF50">
    <cfRule type="cellIs" dxfId="143" priority="295" operator="equal">
      <formula>"Moderado"</formula>
    </cfRule>
    <cfRule type="cellIs" dxfId="142" priority="296" operator="equal">
      <formula>"Alto"</formula>
    </cfRule>
    <cfRule type="cellIs" dxfId="141" priority="297" operator="equal">
      <formula>"Extremo"</formula>
    </cfRule>
  </conditionalFormatting>
  <conditionalFormatting sqref="AF53">
    <cfRule type="cellIs" dxfId="140" priority="283" operator="equal">
      <formula>"Moderado"</formula>
    </cfRule>
    <cfRule type="cellIs" dxfId="139" priority="284" operator="equal">
      <formula>"Alto"</formula>
    </cfRule>
    <cfRule type="cellIs" dxfId="138" priority="285" operator="equal">
      <formula>"Extremo"</formula>
    </cfRule>
  </conditionalFormatting>
  <conditionalFormatting sqref="AF55:AF58">
    <cfRule type="cellIs" dxfId="137" priority="247" operator="equal">
      <formula>"Moderado"</formula>
    </cfRule>
    <cfRule type="cellIs" dxfId="136" priority="248" operator="equal">
      <formula>"Alto"</formula>
    </cfRule>
    <cfRule type="cellIs" dxfId="135" priority="249" operator="equal">
      <formula>"Extremo"</formula>
    </cfRule>
  </conditionalFormatting>
  <conditionalFormatting sqref="AF61">
    <cfRule type="cellIs" dxfId="134" priority="229" operator="equal">
      <formula>"Moderado"</formula>
    </cfRule>
    <cfRule type="cellIs" dxfId="133" priority="230" operator="equal">
      <formula>"Alto"</formula>
    </cfRule>
    <cfRule type="cellIs" dxfId="132" priority="231" operator="equal">
      <formula>"Extremo"</formula>
    </cfRule>
  </conditionalFormatting>
  <conditionalFormatting sqref="AF63">
    <cfRule type="cellIs" dxfId="131" priority="223" operator="equal">
      <formula>"Moderado"</formula>
    </cfRule>
    <cfRule type="cellIs" dxfId="130" priority="224" operator="equal">
      <formula>"Alto"</formula>
    </cfRule>
    <cfRule type="cellIs" dxfId="129" priority="225" operator="equal">
      <formula>"Extremo"</formula>
    </cfRule>
  </conditionalFormatting>
  <conditionalFormatting sqref="AF65">
    <cfRule type="cellIs" dxfId="128" priority="139" operator="equal">
      <formula>"Moderado"</formula>
    </cfRule>
    <cfRule type="cellIs" dxfId="127" priority="140" operator="equal">
      <formula>"Alto"</formula>
    </cfRule>
    <cfRule type="cellIs" dxfId="126" priority="141" operator="equal">
      <formula>"Extremo"</formula>
    </cfRule>
  </conditionalFormatting>
  <conditionalFormatting sqref="AF70">
    <cfRule type="cellIs" dxfId="125" priority="253" operator="equal">
      <formula>"Moderado"</formula>
    </cfRule>
    <cfRule type="cellIs" dxfId="124" priority="254" operator="equal">
      <formula>"Alto"</formula>
    </cfRule>
    <cfRule type="cellIs" dxfId="123" priority="255" operator="equal">
      <formula>"Extremo"</formula>
    </cfRule>
  </conditionalFormatting>
  <conditionalFormatting sqref="AF73">
    <cfRule type="cellIs" dxfId="122" priority="259" operator="equal">
      <formula>"Moderado"</formula>
    </cfRule>
    <cfRule type="cellIs" dxfId="121" priority="260" operator="equal">
      <formula>"Alto"</formula>
    </cfRule>
    <cfRule type="cellIs" dxfId="120" priority="261" operator="equal">
      <formula>"Extremo"</formula>
    </cfRule>
  </conditionalFormatting>
  <conditionalFormatting sqref="AF76">
    <cfRule type="cellIs" dxfId="119" priority="265" operator="equal">
      <formula>"Moderado"</formula>
    </cfRule>
    <cfRule type="cellIs" dxfId="118" priority="266" operator="equal">
      <formula>"Alto"</formula>
    </cfRule>
    <cfRule type="cellIs" dxfId="117" priority="267" operator="equal">
      <formula>"Extremo"</formula>
    </cfRule>
  </conditionalFormatting>
  <conditionalFormatting sqref="AF79:AF80">
    <cfRule type="cellIs" dxfId="116" priority="133" operator="equal">
      <formula>"Moderado"</formula>
    </cfRule>
    <cfRule type="cellIs" dxfId="115" priority="134" operator="equal">
      <formula>"Alto"</formula>
    </cfRule>
    <cfRule type="cellIs" dxfId="114" priority="135" operator="equal">
      <formula>"Extremo"</formula>
    </cfRule>
  </conditionalFormatting>
  <conditionalFormatting sqref="AF82">
    <cfRule type="cellIs" dxfId="113" priority="211" operator="equal">
      <formula>"Moderado"</formula>
    </cfRule>
    <cfRule type="cellIs" dxfId="112" priority="212" operator="equal">
      <formula>"Alto"</formula>
    </cfRule>
    <cfRule type="cellIs" dxfId="111" priority="213" operator="equal">
      <formula>"Extremo"</formula>
    </cfRule>
  </conditionalFormatting>
  <conditionalFormatting sqref="AF84">
    <cfRule type="cellIs" dxfId="110" priority="205" operator="equal">
      <formula>"Moderado"</formula>
    </cfRule>
    <cfRule type="cellIs" dxfId="109" priority="206" operator="equal">
      <formula>"Alto"</formula>
    </cfRule>
    <cfRule type="cellIs" dxfId="108" priority="207" operator="equal">
      <formula>"Extremo"</formula>
    </cfRule>
  </conditionalFormatting>
  <conditionalFormatting sqref="AF86">
    <cfRule type="cellIs" dxfId="107" priority="241" operator="equal">
      <formula>"Moderado"</formula>
    </cfRule>
    <cfRule type="cellIs" dxfId="106" priority="242" operator="equal">
      <formula>"Alto"</formula>
    </cfRule>
    <cfRule type="cellIs" dxfId="105" priority="243" operator="equal">
      <formula>"Extremo"</formula>
    </cfRule>
  </conditionalFormatting>
  <conditionalFormatting sqref="AF89">
    <cfRule type="cellIs" dxfId="104" priority="187" operator="equal">
      <formula>"Moderado"</formula>
    </cfRule>
    <cfRule type="cellIs" dxfId="103" priority="188" operator="equal">
      <formula>"Alto"</formula>
    </cfRule>
    <cfRule type="cellIs" dxfId="102" priority="189" operator="equal">
      <formula>"Extremo"</formula>
    </cfRule>
  </conditionalFormatting>
  <conditionalFormatting sqref="AF91:AF92">
    <cfRule type="cellIs" dxfId="101" priority="127" operator="equal">
      <formula>"Moderado"</formula>
    </cfRule>
    <cfRule type="cellIs" dxfId="100" priority="128" operator="equal">
      <formula>"Alto"</formula>
    </cfRule>
    <cfRule type="cellIs" dxfId="99" priority="129" operator="equal">
      <formula>"Extremo"</formula>
    </cfRule>
  </conditionalFormatting>
  <conditionalFormatting sqref="AF94">
    <cfRule type="cellIs" dxfId="98" priority="193" operator="equal">
      <formula>"Moderado"</formula>
    </cfRule>
    <cfRule type="cellIs" dxfId="97" priority="194" operator="equal">
      <formula>"Alto"</formula>
    </cfRule>
    <cfRule type="cellIs" dxfId="96" priority="195" operator="equal">
      <formula>"Extremo"</formula>
    </cfRule>
  </conditionalFormatting>
  <conditionalFormatting sqref="AF96">
    <cfRule type="cellIs" dxfId="95" priority="91" operator="equal">
      <formula>"Moderado"</formula>
    </cfRule>
    <cfRule type="cellIs" dxfId="94" priority="92" operator="equal">
      <formula>"Alto"</formula>
    </cfRule>
    <cfRule type="cellIs" dxfId="93" priority="93" operator="equal">
      <formula>"Extremo"</formula>
    </cfRule>
  </conditionalFormatting>
  <conditionalFormatting sqref="AF100">
    <cfRule type="cellIs" dxfId="92" priority="181" operator="equal">
      <formula>"Moderado"</formula>
    </cfRule>
    <cfRule type="cellIs" dxfId="91" priority="182" operator="equal">
      <formula>"Alto"</formula>
    </cfRule>
    <cfRule type="cellIs" dxfId="90" priority="183" operator="equal">
      <formula>"Extremo"</formula>
    </cfRule>
  </conditionalFormatting>
  <conditionalFormatting sqref="AF102:AF103">
    <cfRule type="cellIs" dxfId="89" priority="121" operator="equal">
      <formula>"Moderado"</formula>
    </cfRule>
    <cfRule type="cellIs" dxfId="88" priority="122" operator="equal">
      <formula>"Alto"</formula>
    </cfRule>
    <cfRule type="cellIs" dxfId="87" priority="123" operator="equal">
      <formula>"Extremo"</formula>
    </cfRule>
  </conditionalFormatting>
  <conditionalFormatting sqref="AF105">
    <cfRule type="cellIs" dxfId="86" priority="169" operator="equal">
      <formula>"Moderado"</formula>
    </cfRule>
    <cfRule type="cellIs" dxfId="85" priority="170" operator="equal">
      <formula>"Alto"</formula>
    </cfRule>
    <cfRule type="cellIs" dxfId="84" priority="171" operator="equal">
      <formula>"Extremo"</formula>
    </cfRule>
  </conditionalFormatting>
  <conditionalFormatting sqref="AF107">
    <cfRule type="cellIs" dxfId="83" priority="163" operator="equal">
      <formula>"Moderado"</formula>
    </cfRule>
    <cfRule type="cellIs" dxfId="82" priority="164" operator="equal">
      <formula>"Alto"</formula>
    </cfRule>
    <cfRule type="cellIs" dxfId="81" priority="165" operator="equal">
      <formula>"Extremo"</formula>
    </cfRule>
  </conditionalFormatting>
  <conditionalFormatting sqref="AF109">
    <cfRule type="cellIs" dxfId="80" priority="157" operator="equal">
      <formula>"Moderado"</formula>
    </cfRule>
    <cfRule type="cellIs" dxfId="79" priority="158" operator="equal">
      <formula>"Alto"</formula>
    </cfRule>
    <cfRule type="cellIs" dxfId="78" priority="159" operator="equal">
      <formula>"Extremo"</formula>
    </cfRule>
  </conditionalFormatting>
  <conditionalFormatting sqref="AF111:AF112">
    <cfRule type="cellIs" dxfId="77" priority="85" operator="equal">
      <formula>"Moderado"</formula>
    </cfRule>
    <cfRule type="cellIs" dxfId="76" priority="86" operator="equal">
      <formula>"Alto"</formula>
    </cfRule>
    <cfRule type="cellIs" dxfId="75" priority="87" operator="equal">
      <formula>"Extremo"</formula>
    </cfRule>
  </conditionalFormatting>
  <conditionalFormatting sqref="AF115:AF116">
    <cfRule type="cellIs" dxfId="74" priority="109" operator="equal">
      <formula>"Moderado"</formula>
    </cfRule>
    <cfRule type="cellIs" dxfId="73" priority="110" operator="equal">
      <formula>"Alto"</formula>
    </cfRule>
    <cfRule type="cellIs" dxfId="72" priority="111" operator="equal">
      <formula>"Extremo"</formula>
    </cfRule>
  </conditionalFormatting>
  <conditionalFormatting sqref="AF119:AF121">
    <cfRule type="cellIs" dxfId="71" priority="97" operator="equal">
      <formula>"Moderado"</formula>
    </cfRule>
    <cfRule type="cellIs" dxfId="70" priority="98" operator="equal">
      <formula>"Alto"</formula>
    </cfRule>
    <cfRule type="cellIs" dxfId="69" priority="99" operator="equal">
      <formula>"Extremo"</formula>
    </cfRule>
  </conditionalFormatting>
  <conditionalFormatting sqref="AF123">
    <cfRule type="cellIs" dxfId="68" priority="145" operator="equal">
      <formula>"Moderado"</formula>
    </cfRule>
    <cfRule type="cellIs" dxfId="67" priority="146" operator="equal">
      <formula>"Alto"</formula>
    </cfRule>
    <cfRule type="cellIs" dxfId="66" priority="147" operator="equal">
      <formula>"Extremo"</formula>
    </cfRule>
  </conditionalFormatting>
  <conditionalFormatting sqref="AX4 AX6:AX1048576 BF8:BF9 AZ8:AZ124 BB8:BB124 BF82 BF84 BF94 BF96">
    <cfRule type="cellIs" dxfId="65" priority="442" operator="equal">
      <formula>"Moderado"</formula>
    </cfRule>
    <cfRule type="containsText" dxfId="64" priority="443" operator="containsText" text="Fuerte">
      <formula>NOT(ISERROR(SEARCH("Fuerte",AX4)))</formula>
    </cfRule>
    <cfRule type="cellIs" dxfId="63" priority="444" operator="equal">
      <formula>"Débil"</formula>
    </cfRule>
  </conditionalFormatting>
  <conditionalFormatting sqref="BF11 BF13:BF14 BF17 BF19 BF21 BF27 BF40 BF44 BF50 BF53 BF61 BF63 BF65 BF70 BF73 BF76 BF79:BF80 BF86 BF89 BF91:BF92 BF100 BF105 BF107 BF109 BF111:BF112 BF115:BF116 BF123">
    <cfRule type="cellIs" dxfId="62" priority="430" operator="equal">
      <formula>"Moderado"</formula>
    </cfRule>
    <cfRule type="containsText" dxfId="61" priority="431" operator="containsText" text="Fuerte">
      <formula>NOT(ISERROR(SEARCH("Fuerte",BF11)))</formula>
    </cfRule>
    <cfRule type="cellIs" dxfId="60" priority="432" operator="equal">
      <formula>"Débil"</formula>
    </cfRule>
  </conditionalFormatting>
  <conditionalFormatting sqref="BF32:BF33">
    <cfRule type="cellIs" dxfId="59" priority="82" operator="equal">
      <formula>"Moderado"</formula>
    </cfRule>
    <cfRule type="containsText" dxfId="58" priority="83" operator="containsText" text="Fuerte">
      <formula>NOT(ISERROR(SEARCH("Fuerte",BF32)))</formula>
    </cfRule>
    <cfRule type="cellIs" dxfId="57" priority="84" operator="equal">
      <formula>"Débil"</formula>
    </cfRule>
  </conditionalFormatting>
  <conditionalFormatting sqref="BF35:BF37">
    <cfRule type="cellIs" dxfId="56" priority="73" operator="equal">
      <formula>"Moderado"</formula>
    </cfRule>
    <cfRule type="containsText" dxfId="55" priority="74" operator="containsText" text="Fuerte">
      <formula>NOT(ISERROR(SEARCH("Fuerte",BF35)))</formula>
    </cfRule>
    <cfRule type="cellIs" dxfId="54" priority="75" operator="equal">
      <formula>"Débil"</formula>
    </cfRule>
  </conditionalFormatting>
  <conditionalFormatting sqref="BF55:BF58">
    <cfRule type="cellIs" dxfId="53" priority="46" operator="equal">
      <formula>"Moderado"</formula>
    </cfRule>
    <cfRule type="containsText" dxfId="52" priority="47" operator="containsText" text="Fuerte">
      <formula>NOT(ISERROR(SEARCH("Fuerte",BF55)))</formula>
    </cfRule>
    <cfRule type="cellIs" dxfId="51" priority="48" operator="equal">
      <formula>"Débil"</formula>
    </cfRule>
  </conditionalFormatting>
  <conditionalFormatting sqref="BF102:BF103">
    <cfRule type="cellIs" dxfId="50" priority="25" operator="equal">
      <formula>"Moderado"</formula>
    </cfRule>
    <cfRule type="containsText" dxfId="49" priority="26" operator="containsText" text="Fuerte">
      <formula>NOT(ISERROR(SEARCH("Fuerte",BF102)))</formula>
    </cfRule>
    <cfRule type="cellIs" dxfId="48" priority="27" operator="equal">
      <formula>"Débil"</formula>
    </cfRule>
  </conditionalFormatting>
  <conditionalFormatting sqref="BF119:BF121">
    <cfRule type="cellIs" dxfId="47" priority="34" operator="equal">
      <formula>"Moderado"</formula>
    </cfRule>
    <cfRule type="containsText" dxfId="46" priority="35" operator="containsText" text="Fuerte">
      <formula>NOT(ISERROR(SEARCH("Fuerte",BF119)))</formula>
    </cfRule>
    <cfRule type="cellIs" dxfId="45" priority="36" operator="equal">
      <formula>"Débil"</formula>
    </cfRule>
  </conditionalFormatting>
  <conditionalFormatting sqref="BJ9:BK9 BJ11:BK11 BJ13:BK14 BJ17:BK17 BJ19:BK19 BJ21:BK21 BJ27:BK27 BJ53:BK53 BJ61:BK61 BJ63:BK63 BJ65:BK65 BJ70:BK70 BJ73:BK73 BJ76:BK76 BJ86:BK86 BJ89:BK89 BJ105:BK105 BJ107:BK107 BJ109:BK109 BJ111:BK112 BJ123:BK123">
    <cfRule type="cellIs" dxfId="44" priority="418" operator="equal">
      <formula>"Mayor"</formula>
    </cfRule>
    <cfRule type="cellIs" dxfId="43" priority="419" operator="equal">
      <formula>"Moderado"</formula>
    </cfRule>
    <cfRule type="cellIs" dxfId="42" priority="420" operator="equal">
      <formula>"Catastrófico"</formula>
    </cfRule>
  </conditionalFormatting>
  <conditionalFormatting sqref="BJ32:BK33">
    <cfRule type="cellIs" dxfId="41" priority="76" operator="equal">
      <formula>"Mayor"</formula>
    </cfRule>
    <cfRule type="cellIs" dxfId="40" priority="77" operator="equal">
      <formula>"Moderado"</formula>
    </cfRule>
    <cfRule type="cellIs" dxfId="39" priority="78" operator="equal">
      <formula>"Catastrófico"</formula>
    </cfRule>
  </conditionalFormatting>
  <conditionalFormatting sqref="BJ35:BK37">
    <cfRule type="cellIs" dxfId="38" priority="61" operator="equal">
      <formula>"Mayor"</formula>
    </cfRule>
    <cfRule type="cellIs" dxfId="37" priority="62" operator="equal">
      <formula>"Moderado"</formula>
    </cfRule>
    <cfRule type="cellIs" dxfId="36" priority="63" operator="equal">
      <formula>"Catastrófico"</formula>
    </cfRule>
  </conditionalFormatting>
  <conditionalFormatting sqref="BJ40:BK40">
    <cfRule type="cellIs" dxfId="35" priority="55" operator="equal">
      <formula>"Mayor"</formula>
    </cfRule>
    <cfRule type="cellIs" dxfId="34" priority="56" operator="equal">
      <formula>"Moderado"</formula>
    </cfRule>
    <cfRule type="cellIs" dxfId="33" priority="57" operator="equal">
      <formula>"Catastrófico"</formula>
    </cfRule>
  </conditionalFormatting>
  <conditionalFormatting sqref="BJ44:BK44">
    <cfRule type="cellIs" dxfId="32" priority="52" operator="equal">
      <formula>"Mayor"</formula>
    </cfRule>
    <cfRule type="cellIs" dxfId="31" priority="53" operator="equal">
      <formula>"Moderado"</formula>
    </cfRule>
    <cfRule type="cellIs" dxfId="30" priority="54" operator="equal">
      <formula>"Catastrófico"</formula>
    </cfRule>
  </conditionalFormatting>
  <conditionalFormatting sqref="BJ50:BK50">
    <cfRule type="cellIs" dxfId="29" priority="49" operator="equal">
      <formula>"Mayor"</formula>
    </cfRule>
    <cfRule type="cellIs" dxfId="28" priority="50" operator="equal">
      <formula>"Moderado"</formula>
    </cfRule>
    <cfRule type="cellIs" dxfId="27" priority="51" operator="equal">
      <formula>"Catastrófico"</formula>
    </cfRule>
  </conditionalFormatting>
  <conditionalFormatting sqref="BJ55:BK58">
    <cfRule type="cellIs" dxfId="26" priority="40" operator="equal">
      <formula>"Mayor"</formula>
    </cfRule>
    <cfRule type="cellIs" dxfId="25" priority="41" operator="equal">
      <formula>"Moderado"</formula>
    </cfRule>
    <cfRule type="cellIs" dxfId="24" priority="42" operator="equal">
      <formula>"Catastrófico"</formula>
    </cfRule>
  </conditionalFormatting>
  <conditionalFormatting sqref="BJ79:BK80">
    <cfRule type="cellIs" dxfId="23" priority="16" operator="equal">
      <formula>"Mayor"</formula>
    </cfRule>
    <cfRule type="cellIs" dxfId="22" priority="17" operator="equal">
      <formula>"Moderado"</formula>
    </cfRule>
    <cfRule type="cellIs" dxfId="21" priority="18" operator="equal">
      <formula>"Catastrófico"</formula>
    </cfRule>
  </conditionalFormatting>
  <conditionalFormatting sqref="BJ82:BK82">
    <cfRule type="cellIs" dxfId="20" priority="13" operator="equal">
      <formula>"Mayor"</formula>
    </cfRule>
    <cfRule type="cellIs" dxfId="19" priority="14" operator="equal">
      <formula>"Moderado"</formula>
    </cfRule>
    <cfRule type="cellIs" dxfId="18" priority="15" operator="equal">
      <formula>"Catastrófico"</formula>
    </cfRule>
  </conditionalFormatting>
  <conditionalFormatting sqref="BJ84:BK84">
    <cfRule type="cellIs" dxfId="17" priority="10" operator="equal">
      <formula>"Mayor"</formula>
    </cfRule>
    <cfRule type="cellIs" dxfId="16" priority="11" operator="equal">
      <formula>"Moderado"</formula>
    </cfRule>
    <cfRule type="cellIs" dxfId="15" priority="12" operator="equal">
      <formula>"Catastrófico"</formula>
    </cfRule>
  </conditionalFormatting>
  <conditionalFormatting sqref="BJ91:BK92">
    <cfRule type="cellIs" dxfId="14" priority="7" operator="equal">
      <formula>"Mayor"</formula>
    </cfRule>
    <cfRule type="cellIs" dxfId="13" priority="8" operator="equal">
      <formula>"Moderado"</formula>
    </cfRule>
    <cfRule type="cellIs" dxfId="12" priority="9" operator="equal">
      <formula>"Catastrófico"</formula>
    </cfRule>
  </conditionalFormatting>
  <conditionalFormatting sqref="BJ100:BK100">
    <cfRule type="cellIs" dxfId="11" priority="4" operator="equal">
      <formula>"Mayor"</formula>
    </cfRule>
    <cfRule type="cellIs" dxfId="10" priority="5" operator="equal">
      <formula>"Moderado"</formula>
    </cfRule>
    <cfRule type="cellIs" dxfId="9" priority="6" operator="equal">
      <formula>"Catastrófico"</formula>
    </cfRule>
  </conditionalFormatting>
  <conditionalFormatting sqref="BJ102:BK103">
    <cfRule type="cellIs" dxfId="8" priority="19" operator="equal">
      <formula>"Mayor"</formula>
    </cfRule>
    <cfRule type="cellIs" dxfId="7" priority="20" operator="equal">
      <formula>"Moderado"</formula>
    </cfRule>
    <cfRule type="cellIs" dxfId="6" priority="21" operator="equal">
      <formula>"Catastrófico"</formula>
    </cfRule>
  </conditionalFormatting>
  <conditionalFormatting sqref="BJ115:BK116">
    <cfRule type="cellIs" dxfId="5" priority="1" operator="equal">
      <formula>"Mayor"</formula>
    </cfRule>
    <cfRule type="cellIs" dxfId="4" priority="2" operator="equal">
      <formula>"Moderado"</formula>
    </cfRule>
    <cfRule type="cellIs" dxfId="3" priority="3" operator="equal">
      <formula>"Catastrófico"</formula>
    </cfRule>
  </conditionalFormatting>
  <conditionalFormatting sqref="BJ119:BK121">
    <cfRule type="cellIs" dxfId="2" priority="28" operator="equal">
      <formula>"Mayor"</formula>
    </cfRule>
    <cfRule type="cellIs" dxfId="1" priority="29" operator="equal">
      <formula>"Moderado"</formula>
    </cfRule>
    <cfRule type="cellIs" dxfId="0" priority="30" operator="equal">
      <formula>"Catastrófico"</formula>
    </cfRule>
  </conditionalFormatting>
  <dataValidations count="26">
    <dataValidation type="list" allowBlank="1" showInputMessage="1" showErrorMessage="1" promptTitle="Pregunta 2." prompt="¿Afectar el cumplimiento de metas y objetivos de la dependencia?_x000a_Si o No" sqref="L9 L11 L13:L14 L17 L19 L21 L27 L32:L33 L35:L37 L40 L44 L50 L53 L109 L76 L73 L55:L58 L63 L84 L61 L123 L65 L82 L86 L94 L89 L79:L80 L119:L121 L91:L92 L105 L107 L102:L103 L96 L70 L100 L111:L112 L115:L116">
      <formula1>"Si,No"</formula1>
    </dataValidation>
    <dataValidation type="list" allowBlank="1" showInputMessage="1" showErrorMessage="1" promptTitle="Pregunta 1." prompt="¿Afectar al grupo de funcionarios del proceso?_x000a_Si o No" sqref="K9 K11 K13:K14 K17 K19 K21 K27 K32:K33 K35:K37 K40 K44 K50 K53 K109 K76 K73 K55:K58 K63 K84 K61 K123 K65 K82 K86 K94 K89 K79:K80 K119:K121 K91:K92 K105 K107 K102:K103 K96 K70 K100 K111:K112 K115:K116">
      <formula1>"Si,No"</formula1>
    </dataValidation>
    <dataValidation type="list" allowBlank="1" showInputMessage="1" showErrorMessage="1" promptTitle="Pregunta 3." prompt="¿Afectar el cumplimiento de misión de la Entidad?_x000a_Si o No" sqref="M9 M11 M13:M14 M17 M19 M32:M33 M35:M37 M50 M53 M109 M76 M73 M55:M58 M63 M84 M61 M123 M70 M82 M86 M94 M89 M79:M80 M119:M121 M91:M92 M105 M107 M102:M103 M100 M111:M112 M115:M116">
      <formula1>"Si,No"</formula1>
    </dataValidation>
    <dataValidation type="list" allowBlank="1" showInputMessage="1" showErrorMessage="1" promptTitle="Pregunta 4." prompt="¿Afectar el cumplimiento de la misión del sector al que pertenece la Entidad?_x000a_Si o No" sqref="N9 N11 N13:N14 N17 N19 N21 N27 N32:N33 N35:N37 N40 N44 N50 N53 N109 N76 N73 N55:N58 N63 N84 N61 N123 N65 N82 N86 N94 N89 N79:N80 N119:N121 N91:N92 N105 N107 N102:N103 N96 N70 N100 N111:N112 N115:N116">
      <formula1>"Si,No"</formula1>
    </dataValidation>
    <dataValidation type="list" allowBlank="1" showInputMessage="1" showErrorMessage="1" promptTitle="Pregunta 5." prompt="¿Generar pérdida de confianza de la Entidad, afectando su reputación?_x000a_Si o No" sqref="O9 O11 O13:O14 O17 O19 O21 O27 O32:O33 O35:O37 O40 O44 O50 O53 O109 O76 O73 O55:O58 O63 O84 O61 O123 O65 O82 O86 O94 O89 O79:O80 O119:O121 O91:O92 O105 O107 O102:O103 O96 O70 O100 O111:O112 O115:O116">
      <formula1>"Si,No"</formula1>
    </dataValidation>
    <dataValidation type="list" allowBlank="1" showInputMessage="1" showErrorMessage="1" promptTitle="Pregunta 6." prompt="¿Generar pérdida de recursos económicos?_x000a_Si o No" sqref="P9 P11 P13:P14 P17 P19 P21 P27 P32:P33 P35:P37 P40 P44 P50 P53 P109 P76 P73 P55:P58 P63 P84 P61 P123 P65 P82 P86 P94 P89 P79:P80 P119:P121 P91:P92 P105 P107 P102:P103 P96 P70 P100 P111:P112 P115:P116">
      <formula1>"Si,No"</formula1>
    </dataValidation>
    <dataValidation type="list" allowBlank="1" showInputMessage="1" showErrorMessage="1" promptTitle="Pregunta 7." prompt="¿Afectar la generación de los productos o la prestación de servicios?_x000a_Si o No" sqref="Q9 Q11 Q13:Q14 Q17 Q19 Q21 Q27 Q32:Q33 Q35:Q37 Q40 Q44 Q50 Q53 Q109 Q76 Q73 Q55:Q58 Q63 Q84 Q61 Q123 Q65 Q82 Q86 Q94 Q89 Q79:Q80 Q119:Q121 Q91:Q92 Q105 Q107 Q102:Q103 Q96 Q70 Q100 Q111:Q112 Q115:Q116">
      <formula1>"Si,No"</formula1>
    </dataValidation>
    <dataValidation type="list" allowBlank="1" showInputMessage="1" showErrorMessage="1" promptTitle="Pregunta 8." prompt="¿Dar lugar al detrimento de calidad de vida de la comunidad por la pérdida del bien o servicios o los recursos públicos?_x000a_Si o No" sqref="R9 R11 R13:R14 R17 R19 R21 R27 R32:R33 R35:R37 R40 R44 R50 R53 R109 R76 R73 R55:R58 R63 R84 R61 R123 R65 R82 R86 R94 R89 R79:R80 R119:R121 R91:R92 R105 R107 R102:R103 R96 R70 R100 R111:R112 R115:R116">
      <formula1>"Si,No"</formula1>
    </dataValidation>
    <dataValidation type="list" allowBlank="1" showInputMessage="1" showErrorMessage="1" promptTitle="Pregunta 9." prompt="¿Generar pérdida de información de la Entidad?_x000a_Si o No" sqref="S9 S11 S13:S14 S17 S19 S21 S27 S32:S33 S35:S37 S40 S44 S50 S53 S109 S76 S73 S55:S58 S63 S84 S61 S123 S65 S82 S86 S94 S89 S79:S80 S119:S121 S91:S92 S105 S107 S102:S103 S96 S70 S100 S111:S112 S115:S116">
      <formula1>"Si,No"</formula1>
    </dataValidation>
    <dataValidation type="list" allowBlank="1" showInputMessage="1" showErrorMessage="1" promptTitle="Pregunta 10." prompt="¿Generar intervención de los órganos de control, de la Fiscalía, u otro ente?_x000a_Si o No" sqref="T9 T11 T13:T14 T17 T19 T21 T27 T32:T33 T35:T37 T40 T44 T50 T53 T109 T76 T73 T55:T58 T63 T84 T61 T123 T65 T82 T86 T94 T89 T79:T80 T119:T121 T91:T92 T105 T107 T102:T103 T96 T70 T100 T111:T112 T115:T116">
      <formula1>"Si,No"</formula1>
    </dataValidation>
    <dataValidation type="list" allowBlank="1" showInputMessage="1" showErrorMessage="1" promptTitle="Pregunta 11." prompt="¿Dar lugar a procesos sancionatorios?_x000a_Si o No" sqref="U9 U11 U13:U14 U17 U19 U21 U27 U32:U33 U35:U37 U40 U44 U50 U53 U109 U76 U73 U55:U58 U63 U84 U61 U123 U65 U82 U86 U94 U89 U79:U80 U119:U121 U91:U92 U105 U107 U102:U103 U96 U70 U100 U111:U112 U115:U116">
      <formula1>"Si,No"</formula1>
    </dataValidation>
    <dataValidation type="list" allowBlank="1" showInputMessage="1" showErrorMessage="1" promptTitle="Pregunta 12." prompt="¿Dar lugar a procesos disciplinarios?_x000a_Si o No" sqref="V9 V11 V13:V14 V17 V19 V21 V27 V32:V33 V35:V37 V40 V44 V50 V53 V109 V76 V73 V55:V58 V63 V84 V61 V123 V65 V82 V86 V94 V89 V79:V80 V119:V121 V91:V92 V105 V107 V102:V103 V96 V70 V100 V111:V112 V115:V116">
      <formula1>"Si,No"</formula1>
    </dataValidation>
    <dataValidation type="list" allowBlank="1" showInputMessage="1" showErrorMessage="1" promptTitle="Pregunta 13." prompt="¿Dar lugar a procesos fiscales?_x000a_Si o No" sqref="W9 W11 W13:W14 W17 W19 W21 W27 W32:W33 W35:W37 W40 W44 W50 W53 W109 W76 W73 W55:W58 W63 W84 W61 W123 W65 W82 W86 W94 W89 W79:W80 W119:W121 W91:W92 W105 W107 W102:W103 W96 W70 W100 W111:W112 W115:W116">
      <formula1>"Si,No"</formula1>
    </dataValidation>
    <dataValidation type="list" allowBlank="1" showInputMessage="1" showErrorMessage="1" promptTitle="Pregunta 14." prompt="¿Dar lugar a procesos penales?_x000a_Si o No" sqref="X9 X11 X13:X14 X17 X19 X21 X27 X32:X33 X35:X37 X40 X44 X50 X53 X109 X76 X73 X55:X58 X63 X84 X61 X123 X65 X82 X86 X94 X89 X79:X80 X119:X121 X91:X92 X105 X107 X102:X103 X96 X70 X100 X111:X112 X115:X116">
      <formula1>"Si,No"</formula1>
    </dataValidation>
    <dataValidation type="list" allowBlank="1" showInputMessage="1" showErrorMessage="1" promptTitle="Pregunta 15." prompt="¿Generar pérdida de credibilidad del sector?_x000a_Si o No" sqref="Y9 Y11 Y13:Y14 Y17 Y19 Y21 Y27 Y32:Y33 Y35:Y37 Y40 Y44 Y50 Y53 Y109 Y76 Y73 Y55:Y58 Y63 Y84 Y61 Y123 Y65 Y82 Y86 Y94 Y89 Y79:Y80 Y119:Y121 Y91:Y92 Y105 Y107 Y102:Y103 Y96 Y70 Y100 Y111:Y112 Y115:Y116">
      <formula1>"Si,No"</formula1>
    </dataValidation>
    <dataValidation type="list" allowBlank="1" showInputMessage="1" showErrorMessage="1" promptTitle="Pregunta 16." prompt="¿Ocasionar lesiones físicas o pérdida de vidas humanas?_x000a_Si o No" sqref="Z9 Z11 Z13:Z14 Z17 Z19 Z21 Z27 Z32:Z33 Z35:Z37 Z40 Z44 Z50 Z53 Z109 Z76 Z73 Z55:Z58 Z63 Z84 Z61 Z123 Z65 Z82 Z86 Z94 Z89 Z79:Z80 Z119:Z121 Z91:Z92 Z105 Z107 Z102:Z103 Z96 Z70 Z100 Z111:Z112 Z115:Z116">
      <formula1>"Si,No"</formula1>
    </dataValidation>
    <dataValidation type="list" allowBlank="1" showInputMessage="1" showErrorMessage="1" promptTitle="Pregunta 17." prompt="¿Afectar la imagen regional?_x000a_Si o No" sqref="AA9 AA11 AA13:AA14 AA17 AA19 AA21 AA27 AA32:AA33 AA35:AA37 AA40 AA44 AA50 AA53 AA109 AA76 AA73 AA55:AA58 AA63 AA84 AA61 AA123 AA65 AA82 AA86 AA94 AA89 AA79:AA80 AA119:AA121 AA91:AA92 AA105 AA107 AA102:AA103 AA96 AA70 AA100 AA111:AA112 AA115:AA116">
      <formula1>"Si,No"</formula1>
    </dataValidation>
    <dataValidation type="list" allowBlank="1" showInputMessage="1" showErrorMessage="1" promptTitle="Pregunta 18." prompt="¿Afectar la imagen nacional?_x000a_Si o No" sqref="AB9 AB11 AB13:AB14 AB17 AB19 AB21 AB27 AB32:AB33 AB35:AB37 AB40 AB44 AB50 AB53 AB109 AB76 AB73 AB55:AB58 AB63 AB84 AB61 AB123 AB65 AB82 AB86 AB94 AB89 AB79:AB80 AB119:AB121 AB91:AB92 AB105 AB107 AB102:AB103 AB96 AB70 AB100 AB111:AB112 AB115:AB116">
      <formula1>"Si,No"</formula1>
    </dataValidation>
    <dataValidation type="list" allowBlank="1" showInputMessage="1" showErrorMessage="1" promptTitle="Pregunta 19." prompt="¿Genera daño ambiental?_x000a_Si o No" sqref="AC9 AC11 AC13:AC14 AC17 AC19 AC21 AC27 AC32:AC33 AC35:AC37 AC40 AC44 AC50 AC53 AC109 AC76 AC73 AC55:AC58 AC63 AC84 AC61 AC123 AC65 AC82 AC86 AC94 AC89 AC79:AC80 AC119:AC121 AC91:AC92 AC105 AC107 AC102:AC103 AC96 AC70 AC100 AC111:AC112 AC115:AC116">
      <formula1>"Si,No"</formula1>
    </dataValidation>
    <dataValidation type="list" allowBlank="1" showInputMessage="1" showErrorMessage="1" promptTitle="Responsable " prompt="¿Existe un responsable asignado a la ejecución del control?" sqref="AI9:AI124">
      <formula1>"Asignado,No Asignado"</formula1>
    </dataValidation>
    <dataValidation type="list" allowBlank="1" showInputMessage="1" showErrorMessage="1" promptTitle="Periodicidad " prompt="¿La oportunidad en que se ejecuta el control ayuda a prevenir la mitigación del riesgo o a detectar la materialización del riesgo de manera oportuna?" sqref="AK9:AK124">
      <formula1>"Oportuna,Inoportuna"</formula1>
    </dataValidation>
    <dataValidation type="list" allowBlank="1" showInputMessage="1" showErrorMessage="1" promptTitle="Responsable" prompt="¿El responsable tiene la autoridad y adecuada segregación de funciones en la ejecución del control?" sqref="AJ9:AJ124">
      <formula1>"Adecuado,Inadecuado"</formula1>
    </dataValidation>
    <dataValidation type="list" allowBlank="1" showInputMessage="1" showErrorMessage="1" promptTitle="Propósito " prompt="¿Las actividades que se desarrollan en el control realmente buscan por si sola prevenir o detectar las causas que pueden dar origen al riesgo, Ej.: verificar, validar, cotejar, comparar, revisar, etc.?" sqref="AL9:AL124">
      <formula1>"Prevenir,Detectar, No es un Control"</formula1>
    </dataValidation>
    <dataValidation type="list" allowBlank="1" showInputMessage="1" showErrorMessage="1" promptTitle="Cómo se realiza la actividad" prompt="¿La fuente de información que se utiliza en el desarrollo del control es información confiable que permita mitigar el riesgo?" sqref="AM9:AM124">
      <formula1>"Confiable,No Confiable"</formula1>
    </dataValidation>
    <dataValidation type="list" allowBlank="1" showInputMessage="1" showErrorMessage="1" promptTitle="Observaciones y desviaciones" prompt="¿Las observaciones, desviaciones o diferencias identificadas como resultados de la_x000a_ejecución del control son investigadas y resueltas de manera oportuna?" sqref="AN9:AN124">
      <formula1>"Se investigan y resuelven oportunamente,No se investigan y resuelven oportunamente"</formula1>
    </dataValidation>
    <dataValidation type="list" allowBlank="1" showInputMessage="1" showErrorMessage="1" promptTitle="Evidencia ejecución del Control" prompt="¿Se deja evidencia o rastro de la ejecución del control que permita a cualquier tercero con la evidencia llegar a la misma conclusión?" sqref="AO9:AO124">
      <formula1>"Completa,Incompleta,No existe"</formula1>
    </dataValidation>
  </dataValidations>
  <pageMargins left="0.7" right="0.7" top="0.75" bottom="0.75" header="0.3" footer="0.3"/>
  <pageSetup orientation="portrait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'Hoja de Control'!$A$10:$A$109</xm:f>
          </x14:formula1>
          <xm:sqref>E9 E11 E13:E14 E17 E19 E21 E27 E32:E33 E35:E37 E40 E44 E50 E53 E55:E58 E61 E63 E65 E70 E73 E76 E79:E80 E82 E84 E86 E89 E94 E91:E92 E96 E100 E102:E103 E105 E107 E109 E111:E112 E115:E116 E119:E121 E123</xm:sqref>
        </x14:dataValidation>
        <x14:dataValidation type="list" allowBlank="1" showInputMessage="1" showErrorMessage="1">
          <x14:formula1>
            <xm:f>'Hoja de Control'!$C$10:$C$29</xm:f>
          </x14:formula1>
          <xm:sqref>B9 B13:B14 B121 B32 B21 B53:B54 B37 B58 B70 B79:B80 B86 B96:B99 B92 B103 B115 B119 B109 B65</xm:sqref>
        </x14:dataValidation>
        <x14:dataValidation type="list" allowBlank="1" showInputMessage="1" showErrorMessage="1">
          <x14:formula1>
            <xm:f>'Hoja de Control'!$A$3:$A$7</xm:f>
          </x14:formula1>
          <xm:sqref>H9 H11 H13:H14 H17 H19 H21 H27 H32:H33 H35:H37 H40 H44 H50 H53 H109 H76 H73 H55:H58 H63 H84 H61 H123 H65 H82 H86 H94 H89 H79:H80 H119:H121 H91:H92 H105 H107 H102:H103 H96 H70 H100 H111:H112 H115:H116</xm:sqref>
        </x14:dataValidation>
        <x14:dataValidation type="list" allowBlank="1" showInputMessage="1" showErrorMessage="1">
          <x14:formula1>
            <xm:f>'Hoja de Control'!$E$110:$E$112</xm:f>
          </x14:formula1>
          <xm:sqref>AY9:AY124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7"/>
  <sheetViews>
    <sheetView topLeftCell="B111" zoomScaleNormal="100" workbookViewId="0">
      <selection activeCell="H142" sqref="H142:I145"/>
    </sheetView>
  </sheetViews>
  <sheetFormatPr baseColWidth="10" defaultRowHeight="14.25"/>
  <cols>
    <col min="1" max="1" width="37.75" customWidth="1"/>
    <col min="2" max="2" width="12.75" customWidth="1"/>
    <col min="3" max="3" width="20.5" customWidth="1"/>
    <col min="4" max="4" width="48.5" customWidth="1"/>
    <col min="5" max="5" width="24.5" customWidth="1"/>
    <col min="8" max="8" width="11.875" customWidth="1"/>
    <col min="9" max="9" width="20.5" customWidth="1"/>
    <col min="10" max="10" width="14.5" customWidth="1"/>
  </cols>
  <sheetData>
    <row r="1" spans="1:11" ht="29.1" customHeight="1" thickBot="1">
      <c r="A1" s="374" t="s">
        <v>10</v>
      </c>
      <c r="B1" s="374"/>
      <c r="C1" s="374"/>
      <c r="D1" s="374"/>
      <c r="G1" s="375" t="s">
        <v>30</v>
      </c>
      <c r="H1" s="376"/>
      <c r="I1" s="377"/>
    </row>
    <row r="2" spans="1:11" ht="15" thickBot="1">
      <c r="A2" s="15" t="s">
        <v>13</v>
      </c>
      <c r="B2" s="15" t="s">
        <v>14</v>
      </c>
      <c r="C2" s="15" t="s">
        <v>11</v>
      </c>
      <c r="D2" s="15" t="s">
        <v>12</v>
      </c>
      <c r="G2" s="1" t="s">
        <v>11</v>
      </c>
      <c r="H2" s="2" t="s">
        <v>12</v>
      </c>
      <c r="I2" s="2" t="s">
        <v>14</v>
      </c>
    </row>
    <row r="3" spans="1:11" ht="86.25" thickBot="1">
      <c r="A3" s="16" t="s">
        <v>17</v>
      </c>
      <c r="B3" s="16">
        <v>1</v>
      </c>
      <c r="C3" s="16" t="s">
        <v>15</v>
      </c>
      <c r="D3" s="16" t="s">
        <v>16</v>
      </c>
      <c r="G3" s="3" t="s">
        <v>15</v>
      </c>
      <c r="H3" s="4" t="s">
        <v>16</v>
      </c>
      <c r="I3" s="4">
        <v>1</v>
      </c>
      <c r="K3" t="s">
        <v>149</v>
      </c>
    </row>
    <row r="4" spans="1:11" ht="29.25" thickBot="1">
      <c r="A4" s="16" t="s">
        <v>20</v>
      </c>
      <c r="B4" s="16">
        <v>2</v>
      </c>
      <c r="C4" s="16" t="s">
        <v>18</v>
      </c>
      <c r="D4" s="16" t="s">
        <v>19</v>
      </c>
      <c r="G4" s="3" t="s">
        <v>18</v>
      </c>
      <c r="H4" s="4" t="s">
        <v>19</v>
      </c>
      <c r="I4" s="4">
        <v>2</v>
      </c>
      <c r="K4" t="s">
        <v>150</v>
      </c>
    </row>
    <row r="5" spans="1:11" ht="43.5" thickBot="1">
      <c r="A5" s="16" t="s">
        <v>23</v>
      </c>
      <c r="B5" s="16">
        <v>3</v>
      </c>
      <c r="C5" s="16" t="s">
        <v>21</v>
      </c>
      <c r="D5" s="16" t="s">
        <v>22</v>
      </c>
      <c r="G5" s="3" t="s">
        <v>21</v>
      </c>
      <c r="H5" s="4" t="s">
        <v>22</v>
      </c>
      <c r="I5" s="4">
        <v>3</v>
      </c>
    </row>
    <row r="6" spans="1:11" ht="57.75" thickBot="1">
      <c r="A6" s="16" t="s">
        <v>26</v>
      </c>
      <c r="B6" s="16">
        <v>4</v>
      </c>
      <c r="C6" s="16" t="s">
        <v>24</v>
      </c>
      <c r="D6" s="16" t="s">
        <v>25</v>
      </c>
      <c r="G6" s="3" t="s">
        <v>24</v>
      </c>
      <c r="H6" s="4" t="s">
        <v>25</v>
      </c>
      <c r="I6" s="4">
        <v>4</v>
      </c>
    </row>
    <row r="7" spans="1:11" ht="143.25" thickBot="1">
      <c r="A7" s="16" t="s">
        <v>29</v>
      </c>
      <c r="B7" s="16">
        <v>5</v>
      </c>
      <c r="C7" s="16" t="s">
        <v>27</v>
      </c>
      <c r="D7" s="16" t="s">
        <v>28</v>
      </c>
      <c r="G7" s="3" t="s">
        <v>27</v>
      </c>
      <c r="H7" s="4" t="s">
        <v>28</v>
      </c>
      <c r="I7" s="4">
        <v>5</v>
      </c>
    </row>
    <row r="9" spans="1:11" ht="99.75">
      <c r="A9" s="6" t="s">
        <v>31</v>
      </c>
      <c r="B9" s="7" t="s">
        <v>83</v>
      </c>
      <c r="C9" s="5" t="s">
        <v>90</v>
      </c>
      <c r="G9" s="5" t="s">
        <v>99</v>
      </c>
      <c r="H9" s="5" t="s">
        <v>100</v>
      </c>
      <c r="I9" s="9" t="s">
        <v>101</v>
      </c>
      <c r="J9" s="9" t="s">
        <v>102</v>
      </c>
    </row>
    <row r="10" spans="1:11">
      <c r="A10" s="5" t="s">
        <v>32</v>
      </c>
      <c r="B10" s="7"/>
      <c r="C10" s="8" t="s">
        <v>129</v>
      </c>
      <c r="G10" s="12">
        <v>1</v>
      </c>
      <c r="H10" s="9" t="s">
        <v>103</v>
      </c>
      <c r="I10" s="9"/>
      <c r="J10" s="9"/>
    </row>
    <row r="11" spans="1:11">
      <c r="A11" s="5" t="s">
        <v>33</v>
      </c>
      <c r="B11" s="7"/>
      <c r="C11" s="8" t="s">
        <v>129</v>
      </c>
      <c r="G11" s="12">
        <v>2</v>
      </c>
      <c r="H11" s="9" t="s">
        <v>104</v>
      </c>
      <c r="I11" s="9"/>
      <c r="J11" s="9"/>
    </row>
    <row r="12" spans="1:11">
      <c r="A12" s="5" t="s">
        <v>34</v>
      </c>
      <c r="B12" s="7"/>
      <c r="C12" s="8" t="s">
        <v>130</v>
      </c>
      <c r="G12" s="12">
        <v>3</v>
      </c>
      <c r="H12" s="9" t="s">
        <v>105</v>
      </c>
      <c r="I12" s="9"/>
      <c r="J12" s="9"/>
    </row>
    <row r="13" spans="1:11">
      <c r="A13" s="5" t="s">
        <v>35</v>
      </c>
      <c r="B13" s="7"/>
      <c r="C13" s="8" t="s">
        <v>131</v>
      </c>
      <c r="G13" s="12">
        <v>4</v>
      </c>
      <c r="H13" s="9" t="s">
        <v>106</v>
      </c>
      <c r="I13" s="9"/>
      <c r="J13" s="9"/>
    </row>
    <row r="14" spans="1:11">
      <c r="A14" s="5" t="s">
        <v>36</v>
      </c>
      <c r="B14" s="7"/>
      <c r="C14" s="8" t="s">
        <v>131</v>
      </c>
      <c r="G14" s="12">
        <v>5</v>
      </c>
      <c r="H14" s="9" t="s">
        <v>107</v>
      </c>
      <c r="I14" s="9"/>
      <c r="J14" s="9"/>
    </row>
    <row r="15" spans="1:11">
      <c r="A15" s="5" t="s">
        <v>37</v>
      </c>
      <c r="B15" s="7"/>
      <c r="C15" s="8" t="s">
        <v>131</v>
      </c>
      <c r="G15" s="12">
        <v>6</v>
      </c>
      <c r="H15" s="9" t="s">
        <v>108</v>
      </c>
      <c r="I15" s="9"/>
      <c r="J15" s="9"/>
    </row>
    <row r="16" spans="1:11" ht="24">
      <c r="A16" s="5" t="s">
        <v>38</v>
      </c>
      <c r="B16" s="7"/>
      <c r="C16" s="8" t="s">
        <v>132</v>
      </c>
      <c r="G16" s="12">
        <v>7</v>
      </c>
      <c r="H16" s="9" t="s">
        <v>109</v>
      </c>
      <c r="I16" s="9"/>
      <c r="J16" s="9"/>
    </row>
    <row r="17" spans="1:10" ht="142.5">
      <c r="A17" s="5" t="s">
        <v>39</v>
      </c>
      <c r="B17" s="7"/>
      <c r="C17" s="8" t="s">
        <v>132</v>
      </c>
      <c r="G17" s="12">
        <v>8</v>
      </c>
      <c r="H17" s="13" t="s">
        <v>110</v>
      </c>
      <c r="I17" s="9"/>
      <c r="J17" s="9"/>
    </row>
    <row r="18" spans="1:10">
      <c r="A18" s="5" t="s">
        <v>40</v>
      </c>
      <c r="B18" s="7"/>
      <c r="C18" s="8" t="s">
        <v>133</v>
      </c>
      <c r="G18" s="12">
        <v>9</v>
      </c>
      <c r="H18" s="9" t="s">
        <v>111</v>
      </c>
      <c r="I18" s="9"/>
      <c r="J18" s="9"/>
    </row>
    <row r="19" spans="1:10">
      <c r="A19" s="5" t="s">
        <v>41</v>
      </c>
      <c r="B19" s="7"/>
      <c r="C19" s="8" t="s">
        <v>133</v>
      </c>
      <c r="G19" s="12">
        <v>10</v>
      </c>
      <c r="H19" s="9" t="s">
        <v>112</v>
      </c>
      <c r="I19" s="9"/>
      <c r="J19" s="9"/>
    </row>
    <row r="20" spans="1:10">
      <c r="A20" s="5" t="s">
        <v>42</v>
      </c>
      <c r="B20" s="5"/>
      <c r="C20" s="8" t="s">
        <v>133</v>
      </c>
      <c r="G20" s="12">
        <v>11</v>
      </c>
      <c r="H20" s="9" t="s">
        <v>113</v>
      </c>
      <c r="I20" s="9"/>
      <c r="J20" s="9"/>
    </row>
    <row r="21" spans="1:10">
      <c r="A21" s="5" t="s">
        <v>43</v>
      </c>
      <c r="B21" s="5"/>
      <c r="C21" s="8" t="s">
        <v>133</v>
      </c>
      <c r="G21" s="12">
        <v>12</v>
      </c>
      <c r="H21" s="9" t="s">
        <v>114</v>
      </c>
      <c r="I21" s="9"/>
      <c r="J21" s="9"/>
    </row>
    <row r="22" spans="1:10" ht="24">
      <c r="A22" s="5" t="s">
        <v>44</v>
      </c>
      <c r="B22" s="5"/>
      <c r="C22" s="8" t="s">
        <v>134</v>
      </c>
      <c r="G22" s="12">
        <v>13</v>
      </c>
      <c r="H22" s="9" t="s">
        <v>115</v>
      </c>
      <c r="I22" s="9"/>
      <c r="J22" s="9"/>
    </row>
    <row r="23" spans="1:10" ht="24">
      <c r="A23" s="5" t="s">
        <v>45</v>
      </c>
      <c r="B23" s="5"/>
      <c r="C23" s="8" t="s">
        <v>134</v>
      </c>
      <c r="G23" s="12">
        <v>14</v>
      </c>
      <c r="H23" s="9" t="s">
        <v>116</v>
      </c>
      <c r="I23" s="9"/>
      <c r="J23" s="9"/>
    </row>
    <row r="24" spans="1:10" ht="24">
      <c r="A24" s="5" t="s">
        <v>46</v>
      </c>
      <c r="B24" s="5"/>
      <c r="C24" s="8" t="s">
        <v>134</v>
      </c>
      <c r="G24" s="12">
        <v>15</v>
      </c>
      <c r="H24" s="9" t="s">
        <v>117</v>
      </c>
      <c r="I24" s="9"/>
      <c r="J24" s="9"/>
    </row>
    <row r="25" spans="1:10" ht="24">
      <c r="A25" s="5" t="s">
        <v>47</v>
      </c>
      <c r="B25" s="5"/>
      <c r="C25" s="8" t="s">
        <v>134</v>
      </c>
      <c r="G25" s="12">
        <v>16</v>
      </c>
      <c r="H25" s="9" t="s">
        <v>118</v>
      </c>
      <c r="I25" s="9"/>
      <c r="J25" s="9"/>
    </row>
    <row r="26" spans="1:10">
      <c r="A26" s="5" t="s">
        <v>48</v>
      </c>
      <c r="B26" s="5"/>
      <c r="C26" s="8" t="s">
        <v>135</v>
      </c>
      <c r="G26" s="12">
        <v>17</v>
      </c>
      <c r="H26" s="9" t="s">
        <v>119</v>
      </c>
      <c r="I26" s="9"/>
      <c r="J26" s="9"/>
    </row>
    <row r="27" spans="1:10">
      <c r="A27" s="5" t="s">
        <v>49</v>
      </c>
      <c r="B27" s="5"/>
      <c r="C27" s="8" t="s">
        <v>135</v>
      </c>
      <c r="G27" s="12">
        <v>18</v>
      </c>
      <c r="H27" s="9" t="s">
        <v>120</v>
      </c>
      <c r="I27" s="9"/>
      <c r="J27" s="9"/>
    </row>
    <row r="28" spans="1:10">
      <c r="A28" s="5" t="s">
        <v>50</v>
      </c>
      <c r="B28" s="5"/>
      <c r="C28" s="8" t="s">
        <v>135</v>
      </c>
    </row>
    <row r="29" spans="1:10" ht="30" customHeight="1">
      <c r="A29" s="5" t="s">
        <v>51</v>
      </c>
      <c r="B29" s="5"/>
      <c r="C29" s="8" t="s">
        <v>135</v>
      </c>
      <c r="G29" t="s">
        <v>121</v>
      </c>
    </row>
    <row r="30" spans="1:10">
      <c r="A30" s="5" t="s">
        <v>52</v>
      </c>
      <c r="B30" s="5"/>
      <c r="C30" s="8" t="s">
        <v>136</v>
      </c>
      <c r="G30" t="s">
        <v>122</v>
      </c>
    </row>
    <row r="31" spans="1:10">
      <c r="A31" s="5" t="s">
        <v>53</v>
      </c>
      <c r="B31" s="5"/>
      <c r="C31" s="8" t="s">
        <v>136</v>
      </c>
      <c r="G31" t="s">
        <v>123</v>
      </c>
    </row>
    <row r="32" spans="1:10">
      <c r="A32" s="5" t="s">
        <v>54</v>
      </c>
      <c r="B32" s="5"/>
      <c r="C32" s="8" t="s">
        <v>136</v>
      </c>
    </row>
    <row r="33" spans="1:7">
      <c r="A33" s="5" t="s">
        <v>55</v>
      </c>
      <c r="B33" s="5"/>
      <c r="C33" s="9" t="s">
        <v>137</v>
      </c>
      <c r="G33" t="s">
        <v>124</v>
      </c>
    </row>
    <row r="34" spans="1:7">
      <c r="A34" s="5" t="s">
        <v>56</v>
      </c>
      <c r="B34" s="5"/>
      <c r="C34" s="9" t="s">
        <v>138</v>
      </c>
      <c r="G34" t="s">
        <v>125</v>
      </c>
    </row>
    <row r="35" spans="1:7">
      <c r="A35" s="5" t="s">
        <v>57</v>
      </c>
      <c r="B35" s="5"/>
      <c r="C35" s="9" t="s">
        <v>138</v>
      </c>
      <c r="G35" t="s">
        <v>126</v>
      </c>
    </row>
    <row r="36" spans="1:7">
      <c r="A36" s="5" t="s">
        <v>58</v>
      </c>
      <c r="B36" s="5"/>
      <c r="C36" s="9" t="s">
        <v>138</v>
      </c>
      <c r="G36" t="s">
        <v>127</v>
      </c>
    </row>
    <row r="37" spans="1:7">
      <c r="A37" s="5" t="s">
        <v>59</v>
      </c>
      <c r="B37" s="5"/>
      <c r="C37" s="9" t="s">
        <v>139</v>
      </c>
      <c r="G37" t="s">
        <v>128</v>
      </c>
    </row>
    <row r="38" spans="1:7">
      <c r="A38" s="5" t="s">
        <v>60</v>
      </c>
      <c r="B38" s="5"/>
      <c r="C38" s="9" t="s">
        <v>140</v>
      </c>
    </row>
    <row r="39" spans="1:7">
      <c r="A39" s="5" t="s">
        <v>61</v>
      </c>
      <c r="B39" s="5"/>
      <c r="C39" s="9" t="s">
        <v>140</v>
      </c>
    </row>
    <row r="40" spans="1:7">
      <c r="A40" s="5" t="s">
        <v>62</v>
      </c>
      <c r="B40" s="5"/>
      <c r="C40" s="9" t="s">
        <v>140</v>
      </c>
    </row>
    <row r="41" spans="1:7">
      <c r="A41" s="5" t="s">
        <v>63</v>
      </c>
      <c r="B41" s="5"/>
      <c r="C41" s="9" t="s">
        <v>141</v>
      </c>
    </row>
    <row r="42" spans="1:7">
      <c r="A42" s="5" t="s">
        <v>64</v>
      </c>
      <c r="B42" s="5"/>
      <c r="C42" s="9" t="s">
        <v>141</v>
      </c>
    </row>
    <row r="43" spans="1:7">
      <c r="A43" s="5" t="s">
        <v>65</v>
      </c>
      <c r="B43" s="5"/>
      <c r="C43" s="9" t="s">
        <v>141</v>
      </c>
    </row>
    <row r="44" spans="1:7">
      <c r="A44" s="5" t="s">
        <v>66</v>
      </c>
      <c r="B44" s="5"/>
      <c r="C44" s="9" t="s">
        <v>142</v>
      </c>
    </row>
    <row r="45" spans="1:7">
      <c r="A45" s="5" t="s">
        <v>67</v>
      </c>
      <c r="B45" s="5"/>
      <c r="C45" s="9" t="s">
        <v>142</v>
      </c>
    </row>
    <row r="46" spans="1:7">
      <c r="A46" s="5" t="s">
        <v>68</v>
      </c>
      <c r="B46" s="5"/>
      <c r="C46" s="9" t="s">
        <v>143</v>
      </c>
    </row>
    <row r="47" spans="1:7">
      <c r="A47" s="5" t="s">
        <v>69</v>
      </c>
      <c r="B47" s="5"/>
      <c r="C47" s="9" t="s">
        <v>143</v>
      </c>
    </row>
    <row r="48" spans="1:7">
      <c r="A48" s="5" t="s">
        <v>70</v>
      </c>
      <c r="B48" s="5"/>
      <c r="C48" s="9" t="s">
        <v>143</v>
      </c>
    </row>
    <row r="49" spans="1:15">
      <c r="A49" s="5" t="s">
        <v>71</v>
      </c>
      <c r="B49" s="5"/>
      <c r="C49" s="9" t="s">
        <v>144</v>
      </c>
    </row>
    <row r="50" spans="1:15">
      <c r="A50" s="5" t="s">
        <v>72</v>
      </c>
      <c r="B50" s="5"/>
      <c r="C50" s="9" t="s">
        <v>144</v>
      </c>
    </row>
    <row r="51" spans="1:15">
      <c r="A51" s="5" t="s">
        <v>73</v>
      </c>
      <c r="B51" s="5"/>
      <c r="C51" s="9" t="s">
        <v>144</v>
      </c>
    </row>
    <row r="52" spans="1:15">
      <c r="A52" s="5" t="s">
        <v>74</v>
      </c>
      <c r="B52" s="5"/>
      <c r="C52" s="9" t="s">
        <v>145</v>
      </c>
      <c r="O52" t="str">
        <f t="shared" ref="O52" si="0">+_xlfn.CONCAT($I52,L52)</f>
        <v/>
      </c>
    </row>
    <row r="53" spans="1:15">
      <c r="A53" s="5" t="s">
        <v>75</v>
      </c>
      <c r="B53" s="5"/>
      <c r="C53" s="9" t="s">
        <v>145</v>
      </c>
      <c r="O53" t="str">
        <f t="shared" ref="O53:O56" si="1">+_xlfn.CONCAT($I53,L53)</f>
        <v/>
      </c>
    </row>
    <row r="54" spans="1:15">
      <c r="A54" s="5" t="s">
        <v>76</v>
      </c>
      <c r="B54" s="5"/>
      <c r="C54" s="9" t="s">
        <v>145</v>
      </c>
      <c r="O54" t="str">
        <f t="shared" si="1"/>
        <v/>
      </c>
    </row>
    <row r="55" spans="1:15">
      <c r="A55" s="5" t="s">
        <v>77</v>
      </c>
      <c r="B55" s="5"/>
      <c r="C55" s="9" t="s">
        <v>146</v>
      </c>
      <c r="O55" t="str">
        <f t="shared" si="1"/>
        <v/>
      </c>
    </row>
    <row r="56" spans="1:15">
      <c r="A56" s="5" t="s">
        <v>78</v>
      </c>
      <c r="B56" s="5"/>
      <c r="C56" s="9" t="s">
        <v>146</v>
      </c>
      <c r="O56" t="str">
        <f t="shared" si="1"/>
        <v/>
      </c>
    </row>
    <row r="57" spans="1:15">
      <c r="A57" s="5" t="s">
        <v>79</v>
      </c>
      <c r="B57" s="5"/>
      <c r="C57" s="9" t="s">
        <v>147</v>
      </c>
    </row>
    <row r="58" spans="1:15">
      <c r="A58" s="5" t="s">
        <v>80</v>
      </c>
      <c r="B58" s="5"/>
      <c r="C58" s="9" t="s">
        <v>147</v>
      </c>
    </row>
    <row r="59" spans="1:15">
      <c r="A59" s="5" t="s">
        <v>81</v>
      </c>
      <c r="B59" s="5"/>
      <c r="C59" s="9" t="s">
        <v>148</v>
      </c>
    </row>
    <row r="60" spans="1:15">
      <c r="A60" s="5" t="s">
        <v>82</v>
      </c>
      <c r="B60" s="5"/>
      <c r="C60" s="9" t="s">
        <v>148</v>
      </c>
      <c r="I60" t="s">
        <v>154</v>
      </c>
      <c r="J60" t="s">
        <v>153</v>
      </c>
    </row>
    <row r="61" spans="1:15">
      <c r="A61" s="14"/>
      <c r="B61" s="14"/>
      <c r="I61" t="s">
        <v>157</v>
      </c>
      <c r="J61" t="s">
        <v>153</v>
      </c>
    </row>
    <row r="62" spans="1:15">
      <c r="A62" s="14"/>
      <c r="B62" s="14"/>
      <c r="I62" t="s">
        <v>160</v>
      </c>
      <c r="J62" t="s">
        <v>170</v>
      </c>
    </row>
    <row r="63" spans="1:15">
      <c r="A63" s="14"/>
      <c r="B63" s="14"/>
      <c r="I63" t="s">
        <v>163</v>
      </c>
      <c r="J63" t="s">
        <v>170</v>
      </c>
    </row>
    <row r="64" spans="1:15">
      <c r="A64" s="14"/>
      <c r="B64" s="14"/>
      <c r="I64" t="s">
        <v>166</v>
      </c>
      <c r="J64" t="s">
        <v>169</v>
      </c>
    </row>
    <row r="65" spans="1:10">
      <c r="A65" s="14"/>
      <c r="B65" s="14"/>
      <c r="I65" t="s">
        <v>155</v>
      </c>
      <c r="J65" t="s">
        <v>170</v>
      </c>
    </row>
    <row r="66" spans="1:10">
      <c r="A66" s="14"/>
      <c r="B66" s="14"/>
      <c r="I66" t="s">
        <v>158</v>
      </c>
      <c r="J66" t="s">
        <v>170</v>
      </c>
    </row>
    <row r="67" spans="1:10">
      <c r="A67" s="14"/>
      <c r="B67" s="14"/>
      <c r="I67" t="s">
        <v>161</v>
      </c>
      <c r="J67" t="s">
        <v>169</v>
      </c>
    </row>
    <row r="68" spans="1:10">
      <c r="A68" s="14"/>
      <c r="B68" s="14"/>
      <c r="I68" t="s">
        <v>164</v>
      </c>
      <c r="J68" t="s">
        <v>169</v>
      </c>
    </row>
    <row r="69" spans="1:10">
      <c r="A69" s="14"/>
      <c r="B69" s="14"/>
      <c r="I69" t="s">
        <v>167</v>
      </c>
      <c r="J69" t="s">
        <v>169</v>
      </c>
    </row>
    <row r="70" spans="1:10">
      <c r="A70" s="14"/>
      <c r="B70" s="14"/>
      <c r="I70" t="s">
        <v>156</v>
      </c>
      <c r="J70" t="s">
        <v>169</v>
      </c>
    </row>
    <row r="71" spans="1:10">
      <c r="A71" s="14"/>
      <c r="B71" s="14"/>
      <c r="I71" t="s">
        <v>159</v>
      </c>
      <c r="J71" t="s">
        <v>169</v>
      </c>
    </row>
    <row r="72" spans="1:10">
      <c r="A72" s="14"/>
      <c r="B72" s="14"/>
      <c r="I72" t="s">
        <v>162</v>
      </c>
      <c r="J72" t="s">
        <v>169</v>
      </c>
    </row>
    <row r="73" spans="1:10">
      <c r="A73" s="14"/>
      <c r="B73" s="14"/>
      <c r="I73" t="s">
        <v>165</v>
      </c>
      <c r="J73" t="s">
        <v>169</v>
      </c>
    </row>
    <row r="74" spans="1:10">
      <c r="A74" s="14"/>
      <c r="B74" s="14"/>
      <c r="I74" t="s">
        <v>168</v>
      </c>
      <c r="J74" t="s">
        <v>169</v>
      </c>
    </row>
    <row r="75" spans="1:10">
      <c r="A75" s="14"/>
      <c r="B75" s="14"/>
    </row>
    <row r="76" spans="1:10">
      <c r="A76" s="14"/>
      <c r="B76" s="14"/>
    </row>
    <row r="77" spans="1:10">
      <c r="A77" s="14"/>
      <c r="B77" s="14"/>
      <c r="I77" t="s">
        <v>186</v>
      </c>
      <c r="J77" t="s">
        <v>187</v>
      </c>
    </row>
    <row r="78" spans="1:10">
      <c r="A78" s="14"/>
      <c r="B78" s="14"/>
      <c r="I78" t="s">
        <v>153</v>
      </c>
      <c r="J78" t="s">
        <v>188</v>
      </c>
    </row>
    <row r="79" spans="1:10">
      <c r="A79" s="14"/>
      <c r="B79" s="14"/>
      <c r="I79" t="s">
        <v>189</v>
      </c>
      <c r="J79" t="s">
        <v>190</v>
      </c>
    </row>
    <row r="80" spans="1:10">
      <c r="A80" s="14"/>
      <c r="B80" s="14"/>
    </row>
    <row r="81" spans="1:15">
      <c r="A81" s="14"/>
      <c r="B81" s="14"/>
    </row>
    <row r="82" spans="1:15">
      <c r="A82" s="14"/>
      <c r="B82" s="14"/>
    </row>
    <row r="83" spans="1:15">
      <c r="A83" s="14"/>
      <c r="B83" s="14"/>
    </row>
    <row r="84" spans="1:15">
      <c r="A84" s="14"/>
      <c r="B84" s="14"/>
    </row>
    <row r="85" spans="1:15" ht="165">
      <c r="A85" s="14"/>
      <c r="B85" s="14"/>
      <c r="E85" s="18" t="s">
        <v>191</v>
      </c>
      <c r="F85" s="18" t="s">
        <v>192</v>
      </c>
      <c r="G85" s="18" t="s">
        <v>193</v>
      </c>
      <c r="H85" s="18" t="s">
        <v>194</v>
      </c>
      <c r="I85" s="18" t="s">
        <v>195</v>
      </c>
    </row>
    <row r="86" spans="1:15" ht="15">
      <c r="A86" s="14"/>
      <c r="B86" s="14"/>
      <c r="E86" s="12" t="s">
        <v>196</v>
      </c>
      <c r="F86" s="12" t="s">
        <v>197</v>
      </c>
      <c r="G86" s="12" t="s">
        <v>197</v>
      </c>
      <c r="H86" s="12">
        <v>2</v>
      </c>
      <c r="I86" s="12">
        <v>2</v>
      </c>
      <c r="N86" s="49" t="s">
        <v>225</v>
      </c>
    </row>
    <row r="87" spans="1:15">
      <c r="A87" s="14"/>
      <c r="B87" s="14"/>
      <c r="E87" s="12" t="s">
        <v>196</v>
      </c>
      <c r="F87" s="12" t="s">
        <v>197</v>
      </c>
      <c r="G87" s="12" t="s">
        <v>198</v>
      </c>
      <c r="H87" s="12">
        <v>2</v>
      </c>
      <c r="I87" s="12">
        <v>1</v>
      </c>
      <c r="N87" s="50" t="s">
        <v>226</v>
      </c>
      <c r="O87" s="50" t="s">
        <v>227</v>
      </c>
    </row>
    <row r="88" spans="1:15">
      <c r="A88" s="14"/>
      <c r="B88" s="14"/>
      <c r="E88" s="12" t="s">
        <v>196</v>
      </c>
      <c r="F88" s="12" t="s">
        <v>197</v>
      </c>
      <c r="G88" s="12" t="s">
        <v>199</v>
      </c>
      <c r="H88" s="12">
        <v>2</v>
      </c>
      <c r="I88" s="12">
        <v>0</v>
      </c>
      <c r="N88" s="50" t="s">
        <v>153</v>
      </c>
      <c r="O88" s="50" t="s">
        <v>228</v>
      </c>
    </row>
    <row r="89" spans="1:15">
      <c r="A89" s="14"/>
      <c r="B89" s="14"/>
      <c r="E89" s="12" t="s">
        <v>196</v>
      </c>
      <c r="F89" s="12" t="s">
        <v>199</v>
      </c>
      <c r="G89" s="12" t="s">
        <v>197</v>
      </c>
      <c r="H89" s="12">
        <v>0</v>
      </c>
      <c r="I89" s="12">
        <v>2</v>
      </c>
      <c r="N89" s="50" t="s">
        <v>170</v>
      </c>
      <c r="O89" s="50" t="s">
        <v>229</v>
      </c>
    </row>
    <row r="90" spans="1:15">
      <c r="A90" s="14"/>
      <c r="B90" s="14"/>
      <c r="E90" s="12" t="s">
        <v>200</v>
      </c>
      <c r="F90" s="12" t="s">
        <v>197</v>
      </c>
      <c r="G90" s="12" t="s">
        <v>197</v>
      </c>
      <c r="H90" s="12">
        <v>1</v>
      </c>
      <c r="I90" s="12">
        <v>1</v>
      </c>
      <c r="N90" s="50" t="s">
        <v>169</v>
      </c>
      <c r="O90" s="50" t="s">
        <v>230</v>
      </c>
    </row>
    <row r="91" spans="1:15">
      <c r="A91" s="14"/>
      <c r="B91" s="14"/>
      <c r="E91" s="12" t="s">
        <v>200</v>
      </c>
      <c r="F91" s="12" t="s">
        <v>197</v>
      </c>
      <c r="G91" s="12" t="s">
        <v>198</v>
      </c>
      <c r="H91" s="12">
        <v>1</v>
      </c>
      <c r="I91" s="12">
        <v>0</v>
      </c>
    </row>
    <row r="92" spans="1:15">
      <c r="A92" s="14"/>
      <c r="B92" s="14"/>
      <c r="E92" s="12" t="s">
        <v>200</v>
      </c>
      <c r="F92" s="12" t="s">
        <v>197</v>
      </c>
      <c r="G92" s="12" t="s">
        <v>199</v>
      </c>
      <c r="H92" s="12">
        <v>1</v>
      </c>
      <c r="I92" s="12">
        <v>0</v>
      </c>
    </row>
    <row r="93" spans="1:15">
      <c r="A93" s="14"/>
      <c r="B93" s="14"/>
      <c r="E93" s="12" t="s">
        <v>200</v>
      </c>
      <c r="F93" s="12" t="s">
        <v>199</v>
      </c>
      <c r="G93" s="12" t="s">
        <v>197</v>
      </c>
      <c r="H93" s="12">
        <v>0</v>
      </c>
      <c r="I93" s="12">
        <v>1</v>
      </c>
    </row>
    <row r="94" spans="1:15">
      <c r="A94" s="14"/>
      <c r="B94" s="14"/>
    </row>
    <row r="95" spans="1:15">
      <c r="A95" s="14"/>
      <c r="B95" s="14"/>
    </row>
    <row r="96" spans="1:15">
      <c r="A96" s="14"/>
      <c r="B96" s="14"/>
    </row>
    <row r="97" spans="1:9">
      <c r="A97" s="14"/>
      <c r="B97" s="14"/>
      <c r="E97" t="s">
        <v>186</v>
      </c>
      <c r="F97" t="s">
        <v>186</v>
      </c>
      <c r="G97" t="str">
        <f>+_xlfn.CONCAT(E97,F97)</f>
        <v>FuerteFuerte</v>
      </c>
      <c r="H97" t="s">
        <v>186</v>
      </c>
      <c r="I97" t="s">
        <v>150</v>
      </c>
    </row>
    <row r="98" spans="1:9">
      <c r="A98" s="14"/>
      <c r="B98" s="14"/>
      <c r="E98" t="s">
        <v>186</v>
      </c>
      <c r="F98" t="s">
        <v>153</v>
      </c>
      <c r="G98" t="str">
        <f t="shared" ref="G98:G105" si="2">+_xlfn.CONCAT(E98,F98)</f>
        <v>FuerteModerado</v>
      </c>
      <c r="H98" t="s">
        <v>153</v>
      </c>
      <c r="I98" t="s">
        <v>149</v>
      </c>
    </row>
    <row r="99" spans="1:9">
      <c r="A99" s="14"/>
      <c r="B99" s="14"/>
      <c r="E99" t="s">
        <v>186</v>
      </c>
      <c r="F99" t="s">
        <v>189</v>
      </c>
      <c r="G99" t="str">
        <f t="shared" si="2"/>
        <v>FuerteDébil</v>
      </c>
      <c r="H99" t="s">
        <v>189</v>
      </c>
      <c r="I99" t="s">
        <v>149</v>
      </c>
    </row>
    <row r="100" spans="1:9">
      <c r="A100" s="14"/>
      <c r="B100" s="14"/>
      <c r="E100" t="s">
        <v>153</v>
      </c>
      <c r="F100" t="s">
        <v>186</v>
      </c>
      <c r="G100" t="str">
        <f t="shared" si="2"/>
        <v>ModeradoFuerte</v>
      </c>
      <c r="H100" t="s">
        <v>153</v>
      </c>
      <c r="I100" t="s">
        <v>149</v>
      </c>
    </row>
    <row r="101" spans="1:9">
      <c r="A101" s="14"/>
      <c r="B101" s="14"/>
      <c r="E101" t="s">
        <v>153</v>
      </c>
      <c r="F101" t="s">
        <v>153</v>
      </c>
      <c r="G101" t="str">
        <f t="shared" si="2"/>
        <v>ModeradoModerado</v>
      </c>
      <c r="H101" t="s">
        <v>153</v>
      </c>
      <c r="I101" t="s">
        <v>149</v>
      </c>
    </row>
    <row r="102" spans="1:9">
      <c r="A102" s="14"/>
      <c r="B102" s="14"/>
      <c r="E102" t="s">
        <v>153</v>
      </c>
      <c r="F102" t="s">
        <v>189</v>
      </c>
      <c r="G102" t="str">
        <f t="shared" si="2"/>
        <v>ModeradoDébil</v>
      </c>
      <c r="H102" t="s">
        <v>189</v>
      </c>
      <c r="I102" t="s">
        <v>149</v>
      </c>
    </row>
    <row r="103" spans="1:9">
      <c r="A103" s="14"/>
      <c r="B103" s="14"/>
      <c r="E103" t="s">
        <v>189</v>
      </c>
      <c r="F103" t="s">
        <v>186</v>
      </c>
      <c r="G103" t="str">
        <f t="shared" si="2"/>
        <v>DébilFuerte</v>
      </c>
      <c r="H103" t="s">
        <v>189</v>
      </c>
      <c r="I103" t="s">
        <v>149</v>
      </c>
    </row>
    <row r="104" spans="1:9">
      <c r="A104" s="14"/>
      <c r="B104" s="14"/>
      <c r="E104" t="s">
        <v>189</v>
      </c>
      <c r="F104" t="s">
        <v>153</v>
      </c>
      <c r="G104" t="str">
        <f t="shared" si="2"/>
        <v>DébilModerado</v>
      </c>
      <c r="H104" t="s">
        <v>189</v>
      </c>
      <c r="I104" t="s">
        <v>149</v>
      </c>
    </row>
    <row r="105" spans="1:9">
      <c r="A105" s="14"/>
      <c r="B105" s="14"/>
      <c r="E105" t="s">
        <v>189</v>
      </c>
      <c r="F105" t="s">
        <v>189</v>
      </c>
      <c r="G105" t="str">
        <f t="shared" si="2"/>
        <v>DébilDébil</v>
      </c>
      <c r="H105" t="s">
        <v>189</v>
      </c>
      <c r="I105" t="s">
        <v>149</v>
      </c>
    </row>
    <row r="106" spans="1:9">
      <c r="A106" s="14"/>
      <c r="B106" s="14"/>
    </row>
    <row r="107" spans="1:9">
      <c r="A107" s="14"/>
      <c r="B107" s="14"/>
    </row>
    <row r="108" spans="1:9">
      <c r="A108" s="14"/>
      <c r="B108" s="14"/>
    </row>
    <row r="109" spans="1:9">
      <c r="A109" s="14"/>
      <c r="B109" s="14"/>
      <c r="G109" t="s">
        <v>186</v>
      </c>
      <c r="H109">
        <v>100</v>
      </c>
    </row>
    <row r="110" spans="1:9">
      <c r="E110" t="s">
        <v>202</v>
      </c>
      <c r="F110" t="s">
        <v>186</v>
      </c>
      <c r="G110" t="s">
        <v>153</v>
      </c>
      <c r="H110">
        <v>50</v>
      </c>
    </row>
    <row r="111" spans="1:9">
      <c r="E111" t="s">
        <v>203</v>
      </c>
      <c r="F111" t="s">
        <v>153</v>
      </c>
      <c r="G111" t="s">
        <v>189</v>
      </c>
      <c r="H111">
        <v>0</v>
      </c>
    </row>
    <row r="112" spans="1:9">
      <c r="E112" t="s">
        <v>201</v>
      </c>
      <c r="F112" t="s">
        <v>189</v>
      </c>
    </row>
    <row r="123" spans="5:9" ht="15">
      <c r="E123" s="50" t="s">
        <v>231</v>
      </c>
      <c r="F123" s="50" t="s">
        <v>226</v>
      </c>
      <c r="H123" s="51" t="s">
        <v>241</v>
      </c>
      <c r="I123" s="50">
        <v>1</v>
      </c>
    </row>
    <row r="124" spans="5:9" ht="15">
      <c r="E124" s="50" t="s">
        <v>232</v>
      </c>
      <c r="F124" s="50" t="s">
        <v>226</v>
      </c>
      <c r="H124" s="51" t="s">
        <v>18</v>
      </c>
      <c r="I124" s="50">
        <v>2</v>
      </c>
    </row>
    <row r="125" spans="5:9" ht="15">
      <c r="E125" s="50" t="s">
        <v>154</v>
      </c>
      <c r="F125" s="50" t="s">
        <v>153</v>
      </c>
      <c r="H125" s="51" t="s">
        <v>21</v>
      </c>
      <c r="I125" s="50">
        <v>3</v>
      </c>
    </row>
    <row r="126" spans="5:9" ht="15">
      <c r="E126" s="50" t="s">
        <v>155</v>
      </c>
      <c r="F126" s="50" t="s">
        <v>170</v>
      </c>
      <c r="H126" s="51" t="s">
        <v>24</v>
      </c>
      <c r="I126" s="50">
        <v>4</v>
      </c>
    </row>
    <row r="127" spans="5:9" ht="15">
      <c r="E127" s="50" t="s">
        <v>156</v>
      </c>
      <c r="F127" s="50" t="s">
        <v>169</v>
      </c>
      <c r="H127" s="51" t="s">
        <v>27</v>
      </c>
      <c r="I127" s="50">
        <v>5</v>
      </c>
    </row>
    <row r="128" spans="5:9">
      <c r="E128" s="50" t="s">
        <v>233</v>
      </c>
      <c r="F128" s="50" t="s">
        <v>226</v>
      </c>
    </row>
    <row r="129" spans="5:9">
      <c r="E129" s="50" t="s">
        <v>234</v>
      </c>
      <c r="F129" s="50" t="s">
        <v>226</v>
      </c>
    </row>
    <row r="130" spans="5:9">
      <c r="E130" s="50" t="s">
        <v>157</v>
      </c>
      <c r="F130" s="50" t="s">
        <v>153</v>
      </c>
    </row>
    <row r="131" spans="5:9" ht="15">
      <c r="E131" s="50" t="s">
        <v>158</v>
      </c>
      <c r="F131" s="50" t="s">
        <v>170</v>
      </c>
      <c r="H131" s="50">
        <v>-1</v>
      </c>
      <c r="I131" s="51" t="s">
        <v>241</v>
      </c>
    </row>
    <row r="132" spans="5:9" ht="15">
      <c r="E132" s="50" t="s">
        <v>159</v>
      </c>
      <c r="F132" s="50" t="s">
        <v>169</v>
      </c>
      <c r="H132" s="50">
        <v>0</v>
      </c>
      <c r="I132" s="51" t="s">
        <v>241</v>
      </c>
    </row>
    <row r="133" spans="5:9" ht="15">
      <c r="E133" s="50" t="s">
        <v>235</v>
      </c>
      <c r="F133" s="50" t="s">
        <v>226</v>
      </c>
      <c r="H133" s="50">
        <v>1</v>
      </c>
      <c r="I133" s="51" t="s">
        <v>241</v>
      </c>
    </row>
    <row r="134" spans="5:9" ht="15">
      <c r="E134" s="50" t="s">
        <v>236</v>
      </c>
      <c r="F134" s="50" t="s">
        <v>153</v>
      </c>
      <c r="H134" s="50">
        <v>2</v>
      </c>
      <c r="I134" s="51" t="s">
        <v>18</v>
      </c>
    </row>
    <row r="135" spans="5:9" ht="15">
      <c r="E135" s="50" t="s">
        <v>160</v>
      </c>
      <c r="F135" s="50" t="s">
        <v>170</v>
      </c>
      <c r="H135" s="50">
        <v>3</v>
      </c>
      <c r="I135" s="51" t="s">
        <v>21</v>
      </c>
    </row>
    <row r="136" spans="5:9" ht="15">
      <c r="E136" s="50" t="s">
        <v>161</v>
      </c>
      <c r="F136" s="50" t="s">
        <v>169</v>
      </c>
      <c r="H136" s="50">
        <v>4</v>
      </c>
      <c r="I136" s="51" t="s">
        <v>24</v>
      </c>
    </row>
    <row r="137" spans="5:9" ht="15">
      <c r="E137" s="50" t="s">
        <v>162</v>
      </c>
      <c r="F137" s="50" t="s">
        <v>169</v>
      </c>
      <c r="H137" s="50">
        <v>5</v>
      </c>
      <c r="I137" s="51" t="s">
        <v>27</v>
      </c>
    </row>
    <row r="138" spans="5:9">
      <c r="E138" s="50" t="s">
        <v>237</v>
      </c>
      <c r="F138" s="50" t="s">
        <v>153</v>
      </c>
    </row>
    <row r="139" spans="5:9">
      <c r="E139" s="50" t="s">
        <v>238</v>
      </c>
      <c r="F139" s="50" t="s">
        <v>170</v>
      </c>
    </row>
    <row r="140" spans="5:9">
      <c r="E140" s="50" t="s">
        <v>163</v>
      </c>
      <c r="F140" s="50" t="s">
        <v>170</v>
      </c>
    </row>
    <row r="141" spans="5:9">
      <c r="E141" s="50" t="s">
        <v>164</v>
      </c>
      <c r="F141" s="50" t="s">
        <v>169</v>
      </c>
    </row>
    <row r="142" spans="5:9">
      <c r="E142" s="50" t="s">
        <v>165</v>
      </c>
      <c r="F142" s="50" t="s">
        <v>169</v>
      </c>
      <c r="H142" s="50" t="s">
        <v>226</v>
      </c>
      <c r="I142" s="50" t="s">
        <v>227</v>
      </c>
    </row>
    <row r="143" spans="5:9">
      <c r="E143" s="50" t="s">
        <v>239</v>
      </c>
      <c r="F143" s="50" t="s">
        <v>170</v>
      </c>
      <c r="H143" s="50" t="s">
        <v>153</v>
      </c>
      <c r="I143" s="50" t="s">
        <v>228</v>
      </c>
    </row>
    <row r="144" spans="5:9">
      <c r="E144" s="50" t="s">
        <v>240</v>
      </c>
      <c r="F144" s="50" t="s">
        <v>170</v>
      </c>
      <c r="H144" s="50" t="s">
        <v>170</v>
      </c>
      <c r="I144" s="50" t="s">
        <v>229</v>
      </c>
    </row>
    <row r="145" spans="5:9">
      <c r="E145" s="50" t="s">
        <v>166</v>
      </c>
      <c r="F145" s="50" t="s">
        <v>169</v>
      </c>
      <c r="H145" s="50" t="s">
        <v>169</v>
      </c>
      <c r="I145" s="50" t="s">
        <v>230</v>
      </c>
    </row>
    <row r="146" spans="5:9">
      <c r="E146" s="50" t="s">
        <v>167</v>
      </c>
      <c r="F146" s="50" t="s">
        <v>169</v>
      </c>
    </row>
    <row r="147" spans="5:9">
      <c r="E147" s="50" t="s">
        <v>168</v>
      </c>
      <c r="F147" s="50" t="s">
        <v>169</v>
      </c>
    </row>
  </sheetData>
  <mergeCells count="2">
    <mergeCell ref="A1:D1"/>
    <mergeCell ref="G1:I1"/>
  </mergeCells>
  <phoneticPr fontId="4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workbookViewId="0">
      <selection activeCell="B4" sqref="B4"/>
    </sheetView>
  </sheetViews>
  <sheetFormatPr baseColWidth="10" defaultRowHeight="14.25"/>
  <cols>
    <col min="3" max="3" width="24.125" customWidth="1"/>
    <col min="6" max="6" width="13.125" customWidth="1"/>
    <col min="7" max="7" width="14.125" bestFit="1" customWidth="1"/>
  </cols>
  <sheetData>
    <row r="1" spans="1:25" ht="15">
      <c r="A1" s="382" t="s">
        <v>94</v>
      </c>
      <c r="B1" s="382"/>
      <c r="C1" s="382"/>
      <c r="D1" s="382"/>
      <c r="E1" s="382"/>
      <c r="F1" s="382"/>
      <c r="G1" s="382"/>
      <c r="H1" s="382"/>
      <c r="I1" s="382"/>
    </row>
    <row r="2" spans="1:25">
      <c r="Y2" s="9" t="s">
        <v>143</v>
      </c>
    </row>
    <row r="3" spans="1:25" ht="15">
      <c r="A3" s="10" t="s">
        <v>91</v>
      </c>
      <c r="B3" s="10" t="s">
        <v>93</v>
      </c>
      <c r="C3" s="10" t="s">
        <v>95</v>
      </c>
      <c r="D3" s="381" t="s">
        <v>92</v>
      </c>
      <c r="E3" s="381"/>
      <c r="F3" s="381"/>
      <c r="G3" s="381"/>
      <c r="H3" s="381"/>
      <c r="I3" s="381"/>
      <c r="Y3" s="9" t="s">
        <v>144</v>
      </c>
    </row>
    <row r="4" spans="1:25">
      <c r="A4" s="9"/>
      <c r="B4" s="9"/>
      <c r="C4" s="11"/>
      <c r="D4" s="378"/>
      <c r="E4" s="379"/>
      <c r="F4" s="379"/>
      <c r="G4" s="379"/>
      <c r="H4" s="379"/>
      <c r="I4" s="380"/>
      <c r="Y4" s="9" t="s">
        <v>145</v>
      </c>
    </row>
    <row r="5" spans="1:25">
      <c r="A5" s="9"/>
      <c r="B5" s="9"/>
      <c r="C5" s="11"/>
      <c r="D5" s="378"/>
      <c r="E5" s="379"/>
      <c r="F5" s="379"/>
      <c r="G5" s="379"/>
      <c r="H5" s="379"/>
      <c r="I5" s="380"/>
      <c r="Y5" s="9" t="s">
        <v>254</v>
      </c>
    </row>
    <row r="6" spans="1:25">
      <c r="A6" s="9"/>
      <c r="B6" s="9"/>
      <c r="C6" s="11"/>
      <c r="D6" s="378"/>
      <c r="E6" s="379"/>
      <c r="F6" s="379"/>
      <c r="G6" s="379"/>
      <c r="H6" s="379"/>
      <c r="I6" s="380"/>
      <c r="Y6" s="9" t="s">
        <v>255</v>
      </c>
    </row>
    <row r="7" spans="1:25">
      <c r="A7" s="9"/>
      <c r="B7" s="9"/>
      <c r="C7" s="11"/>
      <c r="D7" s="378"/>
      <c r="E7" s="379"/>
      <c r="F7" s="379"/>
      <c r="G7" s="379"/>
      <c r="H7" s="379"/>
      <c r="I7" s="380"/>
      <c r="Y7" s="9" t="s">
        <v>256</v>
      </c>
    </row>
    <row r="8" spans="1:25">
      <c r="A8" s="9"/>
      <c r="B8" s="9"/>
      <c r="C8" s="11"/>
      <c r="D8" s="378"/>
      <c r="E8" s="379"/>
      <c r="F8" s="379"/>
      <c r="G8" s="379"/>
      <c r="H8" s="379"/>
      <c r="I8" s="380"/>
      <c r="Y8" s="9" t="s">
        <v>257</v>
      </c>
    </row>
    <row r="9" spans="1:25">
      <c r="A9" s="9"/>
      <c r="B9" s="9"/>
      <c r="C9" s="11"/>
      <c r="D9" s="378"/>
      <c r="E9" s="379"/>
      <c r="F9" s="379"/>
      <c r="G9" s="379"/>
      <c r="H9" s="379"/>
      <c r="I9" s="380"/>
      <c r="Y9" s="9" t="s">
        <v>137</v>
      </c>
    </row>
    <row r="10" spans="1:25">
      <c r="A10" s="9"/>
      <c r="B10" s="9"/>
      <c r="C10" s="11"/>
      <c r="D10" s="378"/>
      <c r="E10" s="379"/>
      <c r="F10" s="379"/>
      <c r="G10" s="379"/>
      <c r="H10" s="379"/>
      <c r="I10" s="380"/>
      <c r="Y10" s="9" t="s">
        <v>133</v>
      </c>
    </row>
    <row r="11" spans="1:25">
      <c r="A11" s="9"/>
      <c r="B11" s="9"/>
      <c r="C11" s="11"/>
      <c r="D11" s="378"/>
      <c r="E11" s="379"/>
      <c r="F11" s="379"/>
      <c r="G11" s="379"/>
      <c r="H11" s="379"/>
      <c r="I11" s="380"/>
      <c r="Y11" s="9" t="s">
        <v>142</v>
      </c>
    </row>
    <row r="12" spans="1:25">
      <c r="Y12" s="9" t="s">
        <v>258</v>
      </c>
    </row>
    <row r="13" spans="1:25">
      <c r="G13" s="17"/>
      <c r="Y13" s="9" t="s">
        <v>141</v>
      </c>
    </row>
    <row r="14" spans="1:25">
      <c r="G14" s="17"/>
      <c r="Y14" s="9" t="s">
        <v>259</v>
      </c>
    </row>
    <row r="15" spans="1:25">
      <c r="G15" s="17"/>
      <c r="Y15" s="9" t="s">
        <v>260</v>
      </c>
    </row>
    <row r="16" spans="1:25">
      <c r="G16" s="17"/>
      <c r="Y16" s="9" t="s">
        <v>132</v>
      </c>
    </row>
    <row r="17" spans="7:25">
      <c r="G17" s="17"/>
      <c r="Y17" s="9" t="s">
        <v>131</v>
      </c>
    </row>
    <row r="18" spans="7:25">
      <c r="G18" s="17"/>
      <c r="Y18" s="9" t="s">
        <v>261</v>
      </c>
    </row>
    <row r="19" spans="7:25">
      <c r="G19" s="17"/>
      <c r="Y19" s="9" t="s">
        <v>262</v>
      </c>
    </row>
    <row r="20" spans="7:25">
      <c r="G20" s="17"/>
      <c r="Y20" s="9" t="s">
        <v>147</v>
      </c>
    </row>
    <row r="21" spans="7:25">
      <c r="G21" s="17"/>
      <c r="Y21" s="9" t="s">
        <v>263</v>
      </c>
    </row>
    <row r="22" spans="7:25">
      <c r="G22" s="17"/>
    </row>
  </sheetData>
  <mergeCells count="10">
    <mergeCell ref="A1:I1"/>
    <mergeCell ref="D4:I4"/>
    <mergeCell ref="D5:I5"/>
    <mergeCell ref="D6:I6"/>
    <mergeCell ref="D7:I7"/>
    <mergeCell ref="D8:I8"/>
    <mergeCell ref="D9:I9"/>
    <mergeCell ref="D10:I10"/>
    <mergeCell ref="D11:I11"/>
    <mergeCell ref="D3:I3"/>
  </mergeCells>
  <dataValidations count="2">
    <dataValidation type="list" allowBlank="1" showInputMessage="1" showErrorMessage="1" sqref="C4:C11">
      <formula1>"1,2,3,4,5,6,7,8,9,10,11,12,13,14,15,16,17,18,19,20,21,22,23,24,25,26,27,28,29,30"</formula1>
    </dataValidation>
    <dataValidation type="list" allowBlank="1" showInputMessage="1" showErrorMessage="1" sqref="B4:B11">
      <formula1>$Y$2:$Y$21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13</vt:i4>
      </vt:variant>
    </vt:vector>
  </HeadingPairs>
  <TitlesOfParts>
    <vt:vector size="16" baseType="lpstr">
      <vt:lpstr>Matriz</vt:lpstr>
      <vt:lpstr>Hoja de Control</vt:lpstr>
      <vt:lpstr>Control de Cambios</vt:lpstr>
      <vt:lpstr>categoria</vt:lpstr>
      <vt:lpstr>Control</vt:lpstr>
      <vt:lpstr>ejecucion</vt:lpstr>
      <vt:lpstr>Flaca</vt:lpstr>
      <vt:lpstr>nivel</vt:lpstr>
      <vt:lpstr>NivelRieg</vt:lpstr>
      <vt:lpstr>nuevaProb</vt:lpstr>
      <vt:lpstr>probabilidad</vt:lpstr>
      <vt:lpstr>Probaiiidad</vt:lpstr>
      <vt:lpstr>Resultado</vt:lpstr>
      <vt:lpstr>solidez</vt:lpstr>
      <vt:lpstr>Solidez2</vt:lpstr>
      <vt:lpstr>ZonaRiesg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 Aguirre Campo</dc:creator>
  <cp:lastModifiedBy>Neivy Luz Acevedo Falón</cp:lastModifiedBy>
  <dcterms:created xsi:type="dcterms:W3CDTF">2024-10-09T21:32:36Z</dcterms:created>
  <dcterms:modified xsi:type="dcterms:W3CDTF">2024-11-22T19:44:13Z</dcterms:modified>
</cp:coreProperties>
</file>